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809"/>
  </bookViews>
  <sheets>
    <sheet name="项目支出绩效评分表" sheetId="35" r:id="rId1"/>
    <sheet name="Sheet1" sheetId="36" state="hidden" r:id="rId2"/>
    <sheet name="固定资产" sheetId="2" state="hidden" r:id="rId3"/>
    <sheet name="政策执行情况" sheetId="4" state="hidden" r:id="rId4"/>
    <sheet name="三重一大" sheetId="5" state="hidden" r:id="rId5"/>
    <sheet name="目标责任完成" sheetId="6" state="hidden" r:id="rId6"/>
    <sheet name="重大经济决策情况" sheetId="7" state="hidden" r:id="rId7"/>
    <sheet name="重要项目" sheetId="8" state="hidden" r:id="rId8"/>
    <sheet name="差旅费" sheetId="19" state="hidden" r:id="rId9"/>
    <sheet name="公务用车运行维护" sheetId="11" state="hidden" r:id="rId10"/>
    <sheet name="津补贴、奖金" sheetId="12" state="hidden" r:id="rId11"/>
    <sheet name="公务接待费" sheetId="18" state="hidden" r:id="rId12"/>
    <sheet name="生态效益" sheetId="32" state="hidden" r:id="rId13"/>
    <sheet name="可持续性影响" sheetId="33" state="hidden" r:id="rId14"/>
    <sheet name="Sheet2" sheetId="37" state="hidden" r:id="rId15"/>
    <sheet name="会议费培训费" sheetId="13" state="hidden" r:id="rId16"/>
    <sheet name="调查员补贴、劳务费、慰问品" sheetId="14" state="hidden" r:id="rId17"/>
    <sheet name="慰问品" sheetId="15" state="hidden" r:id="rId18"/>
    <sheet name="内部制度" sheetId="16" state="hidden" r:id="rId19"/>
    <sheet name="第一责任人职责" sheetId="17" state="hidden" r:id="rId20"/>
    <sheet name="整改问题" sheetId="20" state="hidden" r:id="rId2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剔除发放给银行的奖金</t>
        </r>
      </text>
    </comment>
  </commentList>
</comments>
</file>

<file path=xl/sharedStrings.xml><?xml version="1.0" encoding="utf-8"?>
<sst xmlns="http://schemas.openxmlformats.org/spreadsheetml/2006/main" count="447" uniqueCount="209">
  <si>
    <t>项目重点评价表</t>
  </si>
  <si>
    <t>项目名称</t>
  </si>
  <si>
    <t>2021年普惠金融发展专项资金项目（创业担保贷款资金）</t>
  </si>
  <si>
    <t>主管部门</t>
  </si>
  <si>
    <t>永修县人社局</t>
  </si>
  <si>
    <t>项目实施单位</t>
  </si>
  <si>
    <t>永修县就业创业服务中心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</si>
  <si>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</si>
  <si>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</si>
  <si>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</si>
  <si>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</si>
  <si>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</si>
  <si>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</si>
  <si>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（万元）</t>
    </r>
  </si>
  <si>
    <t>县政府480万元</t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</si>
  <si>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</si>
  <si>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</si>
  <si>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</si>
  <si>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</si>
  <si>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</si>
  <si>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</si>
  <si>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</si>
  <si>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</si>
  <si>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</si>
  <si>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</si>
  <si>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</si>
  <si>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</si>
  <si>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</si>
  <si>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</si>
  <si>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</si>
  <si>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</si>
  <si>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</si>
  <si>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</si>
  <si>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</si>
  <si>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</si>
  <si>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</si>
  <si>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</si>
  <si>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</si>
  <si>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</si>
  <si>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</si>
  <si>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</si>
  <si>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</si>
  <si>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</si>
  <si>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</si>
  <si>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</si>
  <si>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完成创业担保贷款发放任务29000万</t>
  </si>
  <si>
    <t>奖补资金：创业担保贷款工作正常开展率</t>
  </si>
  <si>
    <t>产出质量</t>
  </si>
  <si>
    <t>创业担保贷款贷款人资格审核符合率100%</t>
  </si>
  <si>
    <t>产出时效</t>
  </si>
  <si>
    <t>贷款拨付及时率</t>
  </si>
  <si>
    <t>根据现场调研反映，部分贷款人认为贷款资金下达较慢，从申请贷款到贷款到账时间较长</t>
  </si>
  <si>
    <t>产出成本</t>
  </si>
  <si>
    <t>创业担保贷款贴息比例≤3%</t>
  </si>
  <si>
    <t>效益  （25分）</t>
  </si>
  <si>
    <t>社会效益</t>
  </si>
  <si>
    <t>建立与小康社会相适应的普惠金融服务与保障体系，提高金融服务的覆盖率、可得性和满意度</t>
  </si>
  <si>
    <t>经济效益</t>
  </si>
  <si>
    <t>减轻创业者和用人单位负担，助力大众创新、万众创新，扩大有效就业，提高县域经济发展</t>
  </si>
  <si>
    <t>生态效益</t>
  </si>
  <si>
    <t>可持续影响</t>
  </si>
  <si>
    <t>支持劳动者自主创业、自谋职业，持续推动解决特殊困难群体的结构性就业矛盾</t>
  </si>
  <si>
    <t>满意度（10</t>
  </si>
  <si>
    <t>社会公众或服务
对象满意度</t>
  </si>
  <si>
    <t>申报创业担保贷款信息资金的个人满意率≥90%</t>
  </si>
  <si>
    <t>申报创业担保贷款信息资金的小微企业满意率≥90%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</si>
  <si>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</si>
  <si>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</si>
  <si>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</si>
  <si>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</si>
  <si>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</si>
  <si>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</si>
  <si>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</si>
  <si>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</si>
  <si>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</si>
  <si>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</si>
  <si>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</si>
  <si>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</si>
  <si>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</si>
  <si>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</si>
  <si>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</si>
  <si>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</si>
  <si>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</si>
  <si>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</si>
  <si>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</si>
  <si>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</si>
  <si>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</si>
  <si>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</si>
  <si>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</si>
  <si>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</si>
  <si>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</si>
  <si>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</si>
  <si>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</si>
  <si>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</si>
  <si>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</si>
  <si>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</si>
  <si>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</si>
  <si>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</si>
  <si>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</si>
  <si>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</si>
  <si>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</si>
  <si>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</si>
  <si>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</si>
  <si>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</si>
  <si>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</si>
  <si>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</si>
  <si>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</si>
  <si>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</si>
  <si>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</si>
  <si>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</si>
  <si>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</si>
  <si>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</si>
  <si>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</si>
  <si>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</si>
  <si>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</si>
  <si>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</si>
  <si>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</si>
  <si>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</si>
  <si>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</si>
  <si>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</si>
  <si>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</si>
  <si>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</si>
  <si>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</si>
  <si>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</si>
  <si>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</si>
  <si>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</si>
  <si>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</si>
  <si>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</si>
  <si>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</si>
  <si>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</si>
  <si>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</si>
  <si>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</si>
  <si>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</si>
  <si>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</si>
  <si>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</si>
  <si>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</si>
  <si>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</si>
  <si>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</si>
  <si>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</si>
  <si>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</si>
  <si>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</si>
  <si>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</si>
  <si>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</si>
  <si>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</si>
  <si>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</si>
  <si>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</si>
  <si>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</si>
  <si>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</si>
  <si>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</si>
  <si>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</si>
  <si>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</si>
  <si>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</si>
  <si>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</si>
  <si>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</si>
  <si>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</si>
  <si>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</si>
  <si>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</si>
  <si>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</si>
  <si>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</si>
  <si>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</si>
  <si>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</si>
  <si>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</si>
  <si>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</si>
  <si>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</si>
  <si>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</si>
  <si>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</si>
  <si>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</si>
  <si>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</si>
  <si>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</si>
  <si>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</si>
  <si>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</si>
  <si>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</si>
  <si>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</si>
  <si>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</si>
  <si>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</si>
  <si>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</si>
  <si>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</si>
  <si>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</si>
  <si>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</si>
  <si>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</si>
  <si>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</si>
  <si>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</si>
  <si>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</si>
  <si>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</si>
  <si>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总</t>
  </si>
  <si>
    <t>奖补</t>
  </si>
  <si>
    <t>县政府</t>
  </si>
  <si>
    <t>中央</t>
  </si>
  <si>
    <t>省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</si>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</sst>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5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0"/>
    </font>
    <font>
      <sz val="12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Times New Roman"/>
      <charset val="0"/>
    </font>
    <font>
      <sz val="16"/>
      <color theme="1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0"/>
    </font>
    <font>
      <sz val="9"/>
      <color indexed="8"/>
      <name val="SimSun"/>
      <charset val="0"/>
    </font>
    <font>
      <sz val="9"/>
      <color indexed="8"/>
      <name val="SimSun"/>
      <charset val="134"/>
    </font>
    <font>
      <sz val="18"/>
      <name val="黑体"/>
      <charset val="134"/>
    </font>
    <font>
      <sz val="10.5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6" fillId="14" borderId="27" applyNumberFormat="0" applyAlignment="0" applyProtection="0">
      <alignment vertical="center"/>
    </xf>
    <xf numFmtId="0" fontId="47" fillId="14" borderId="23" applyNumberFormat="0" applyAlignment="0" applyProtection="0">
      <alignment vertical="center"/>
    </xf>
    <xf numFmtId="0" fontId="48" fillId="15" borderId="28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3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4" fillId="0" borderId="18" xfId="0" applyNumberFormat="1" applyFont="1" applyFill="1" applyBorder="1" applyAlignment="1">
      <alignment horizontal="right" vertical="center" shrinkToFit="1"/>
    </xf>
    <xf numFmtId="4" fontId="24" fillId="0" borderId="19" xfId="0" applyNumberFormat="1" applyFont="1" applyFill="1" applyBorder="1" applyAlignment="1">
      <alignment horizontal="right" vertical="center" shrinkToFit="1"/>
    </xf>
    <xf numFmtId="4" fontId="1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left" vertical="center"/>
    </xf>
    <xf numFmtId="4" fontId="25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5" fillId="0" borderId="16" xfId="0" applyFont="1" applyFill="1" applyBorder="1" applyAlignment="1">
      <alignment horizontal="left" vertical="center"/>
    </xf>
    <xf numFmtId="4" fontId="25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5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0" fontId="26" fillId="0" borderId="16" xfId="0" applyFont="1" applyFill="1" applyBorder="1" applyAlignment="1">
      <alignment horizontal="left" vertical="center"/>
    </xf>
    <xf numFmtId="4" fontId="26" fillId="0" borderId="16" xfId="0" applyNumberFormat="1" applyFont="1" applyFill="1" applyBorder="1" applyAlignment="1">
      <alignment vertical="center"/>
    </xf>
    <xf numFmtId="4" fontId="26" fillId="0" borderId="16" xfId="0" applyNumberFormat="1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5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4" fontId="25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176" fontId="12" fillId="0" borderId="0" xfId="0" applyNumberFormat="1" applyFont="1">
      <alignment vertical="center"/>
    </xf>
    <xf numFmtId="0" fontId="27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176" fontId="28" fillId="0" borderId="13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8" fillId="0" borderId="1" xfId="0" applyNumberFormat="1" applyFont="1" applyFill="1" applyBorder="1" applyAlignment="1">
      <alignment horizontal="left" vertical="center" wrapText="1"/>
    </xf>
    <xf numFmtId="1" fontId="28" fillId="0" borderId="2" xfId="0" applyNumberFormat="1" applyFont="1" applyFill="1" applyBorder="1" applyAlignment="1">
      <alignment horizontal="center" vertical="center" shrinkToFit="1"/>
    </xf>
    <xf numFmtId="1" fontId="28" fillId="0" borderId="6" xfId="0" applyNumberFormat="1" applyFont="1" applyFill="1" applyBorder="1" applyAlignment="1">
      <alignment horizontal="center" vertical="center" shrinkToFit="1"/>
    </xf>
    <xf numFmtId="1" fontId="28" fillId="0" borderId="9" xfId="0" applyNumberFormat="1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shrinkToFit="1"/>
    </xf>
    <xf numFmtId="176" fontId="28" fillId="0" borderId="15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10" fontId="12" fillId="0" borderId="0" xfId="0" applyNumberFormat="1" applyFont="1">
      <alignment vertical="center"/>
    </xf>
    <xf numFmtId="177" fontId="33" fillId="4" borderId="1" xfId="0" applyNumberFormat="1" applyFont="1" applyFill="1" applyBorder="1" applyAlignment="1">
      <alignment horizontal="right" vertical="center" wrapText="1"/>
    </xf>
    <xf numFmtId="9" fontId="1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8"/>
  <sheetViews>
    <sheetView tabSelected="1" topLeftCell="A22" workbookViewId="0">
      <selection activeCell="AT31" sqref="AT31"/>
    </sheetView>
  </sheetViews>
  <sheetFormatPr defaultColWidth="9" defaultRowHeight="13.5"/>
  <cols>
    <col min="1" max="5" width="9" style="41"/>
    <col min="6" max="6" width="13" style="41" customWidth="1"/>
    <col min="7" max="7" width="9" style="41"/>
    <col min="8" max="9" width="9" style="158"/>
    <col min="10" max="10" width="9" style="41" hidden="1" customWidth="1"/>
    <col min="11" max="22" width="5.875" style="41" hidden="1" customWidth="1"/>
    <col min="23" max="23" width="8" style="158" hidden="1" customWidth="1"/>
    <col min="24" max="24" width="12.625" style="158" hidden="1" customWidth="1"/>
    <col min="25" max="25" width="6.875" style="158" hidden="1" customWidth="1"/>
    <col min="26" max="27" width="9" style="41" hidden="1" customWidth="1"/>
    <col min="28" max="28" width="17.875" style="41" hidden="1" customWidth="1"/>
    <col min="29" max="30" width="9.375" style="41" hidden="1" customWidth="1"/>
    <col min="31" max="31" width="16" style="41" hidden="1" customWidth="1"/>
    <col min="32" max="36" width="9" style="41" hidden="1" customWidth="1"/>
    <col min="37" max="16384" width="9" style="41"/>
  </cols>
  <sheetData>
    <row r="1" spans="1:9">
      <c r="A1" s="159" t="s">
        <v>0</v>
      </c>
      <c r="B1" s="159"/>
      <c r="C1" s="159"/>
      <c r="D1" s="159"/>
      <c r="E1" s="159"/>
      <c r="F1" s="159"/>
      <c r="G1" s="159"/>
      <c r="H1" s="160"/>
      <c r="I1" s="160"/>
    </row>
    <row r="2" spans="1:9">
      <c r="A2" s="159"/>
      <c r="B2" s="159"/>
      <c r="C2" s="159"/>
      <c r="D2" s="159"/>
      <c r="E2" s="159"/>
      <c r="F2" s="159"/>
      <c r="G2" s="159"/>
      <c r="H2" s="160"/>
      <c r="I2" s="160"/>
    </row>
    <row r="3" ht="18" customHeight="1" spans="1:9">
      <c r="A3" s="161" t="s">
        <v>1</v>
      </c>
      <c r="B3" s="161"/>
      <c r="C3" s="162" t="s">
        <v>2</v>
      </c>
      <c r="D3" s="163"/>
      <c r="E3" s="163"/>
      <c r="F3" s="163"/>
      <c r="G3" s="163"/>
      <c r="H3" s="164"/>
      <c r="I3" s="164"/>
    </row>
    <row r="4" ht="29" customHeight="1" spans="1:9">
      <c r="A4" s="161" t="s">
        <v>3</v>
      </c>
      <c r="B4" s="161"/>
      <c r="C4" s="165" t="s">
        <v>4</v>
      </c>
      <c r="D4" s="166"/>
      <c r="E4" s="161" t="s">
        <v>5</v>
      </c>
      <c r="F4" s="161"/>
      <c r="G4" s="161"/>
      <c r="H4" s="167" t="s">
        <v>6</v>
      </c>
      <c r="I4" s="191"/>
    </row>
    <row r="5" spans="1:9">
      <c r="A5" s="161" t="s">
        <v>7</v>
      </c>
      <c r="B5" s="161"/>
      <c r="C5" s="42"/>
      <c r="D5" s="42"/>
      <c r="E5" s="161" t="s">
        <v>8</v>
      </c>
      <c r="F5" s="161"/>
      <c r="G5" s="161"/>
      <c r="H5" s="167"/>
      <c r="I5" s="191"/>
    </row>
    <row r="6" spans="1:9">
      <c r="A6" s="161" t="s">
        <v>9</v>
      </c>
      <c r="B6" s="161"/>
      <c r="C6" s="161" t="s">
        <v>10</v>
      </c>
      <c r="D6" s="161"/>
      <c r="E6" s="161"/>
      <c r="F6" s="161"/>
      <c r="G6" s="161"/>
      <c r="H6" s="168"/>
      <c r="I6" s="168"/>
    </row>
    <row r="7" ht="36.75" spans="1:29">
      <c r="A7" s="161" t="s">
        <v>11</v>
      </c>
      <c r="B7" s="42"/>
      <c r="C7" s="42">
        <f>C8+C9+C10+C11</f>
        <v>2202.74</v>
      </c>
      <c r="D7" s="161" t="s">
        <v>12</v>
      </c>
      <c r="E7" s="42"/>
      <c r="F7" s="42"/>
      <c r="G7" s="42">
        <f>G8+G9+G10+G11</f>
        <v>2202.74</v>
      </c>
      <c r="H7" s="169" t="s">
        <v>13</v>
      </c>
      <c r="I7" s="42">
        <v>1813.57</v>
      </c>
      <c r="AB7" s="41" t="s">
        <v>14</v>
      </c>
      <c r="AC7" s="41">
        <v>1833.75</v>
      </c>
    </row>
    <row r="8" spans="1:9">
      <c r="A8" s="161" t="s">
        <v>15</v>
      </c>
      <c r="B8" s="161"/>
      <c r="C8" s="42">
        <f>604+228</f>
        <v>832</v>
      </c>
      <c r="D8" s="161" t="s">
        <v>15</v>
      </c>
      <c r="E8" s="161"/>
      <c r="F8" s="161"/>
      <c r="G8" s="42">
        <f>604+228</f>
        <v>832</v>
      </c>
      <c r="H8" s="170"/>
      <c r="I8" s="170">
        <v>832</v>
      </c>
    </row>
    <row r="9" spans="1:28">
      <c r="A9" s="161" t="s">
        <v>16</v>
      </c>
      <c r="B9" s="161"/>
      <c r="C9" s="42">
        <v>422</v>
      </c>
      <c r="D9" s="161" t="s">
        <v>16</v>
      </c>
      <c r="E9" s="161"/>
      <c r="F9" s="161"/>
      <c r="G9" s="42">
        <v>422</v>
      </c>
      <c r="H9" s="170"/>
      <c r="I9" s="170">
        <v>422</v>
      </c>
      <c r="AB9" s="193">
        <f>I7/C7</f>
        <v>0.823324586651171</v>
      </c>
    </row>
    <row r="10" ht="20.25" spans="1:31">
      <c r="A10" s="161" t="s">
        <v>17</v>
      </c>
      <c r="B10" s="161"/>
      <c r="C10" s="42">
        <v>330</v>
      </c>
      <c r="D10" s="161" t="s">
        <v>17</v>
      </c>
      <c r="E10" s="161"/>
      <c r="F10" s="161"/>
      <c r="G10" s="42">
        <v>330</v>
      </c>
      <c r="H10" s="170"/>
      <c r="I10" s="170">
        <v>330</v>
      </c>
      <c r="AE10" s="43">
        <v>804.15</v>
      </c>
    </row>
    <row r="11" ht="20.25" spans="1:31">
      <c r="A11" s="161" t="s">
        <v>18</v>
      </c>
      <c r="B11" s="161"/>
      <c r="C11" s="42">
        <f>528.7+90.04</f>
        <v>618.74</v>
      </c>
      <c r="D11" s="161" t="s">
        <v>18</v>
      </c>
      <c r="E11" s="161"/>
      <c r="F11" s="161"/>
      <c r="G11" s="42">
        <f>C11</f>
        <v>618.74</v>
      </c>
      <c r="H11" s="170"/>
      <c r="I11" s="170">
        <f>I7-I8-I9-I10</f>
        <v>229.57</v>
      </c>
      <c r="AB11" s="41">
        <v>203.81</v>
      </c>
      <c r="AC11" s="41">
        <v>90.04</v>
      </c>
      <c r="AD11" s="41">
        <f>C11-AC11</f>
        <v>528.7</v>
      </c>
      <c r="AE11" s="43">
        <v>402.08</v>
      </c>
    </row>
    <row r="12" spans="1:28">
      <c r="A12" s="171" t="s">
        <v>19</v>
      </c>
      <c r="B12" s="171"/>
      <c r="C12" s="171"/>
      <c r="D12" s="171"/>
      <c r="E12" s="171"/>
      <c r="F12" s="171"/>
      <c r="G12" s="171"/>
      <c r="H12" s="172"/>
      <c r="I12" s="172"/>
      <c r="AB12" s="41">
        <v>316</v>
      </c>
    </row>
    <row r="13" spans="1:29">
      <c r="A13" s="161" t="s">
        <v>20</v>
      </c>
      <c r="B13" s="161" t="s">
        <v>21</v>
      </c>
      <c r="C13" s="161" t="s">
        <v>22</v>
      </c>
      <c r="D13" s="161"/>
      <c r="E13" s="161" t="s">
        <v>21</v>
      </c>
      <c r="F13" s="161" t="s">
        <v>23</v>
      </c>
      <c r="G13" s="161" t="s">
        <v>21</v>
      </c>
      <c r="H13" s="167" t="s">
        <v>24</v>
      </c>
      <c r="I13" s="191"/>
      <c r="AC13" s="41">
        <v>317</v>
      </c>
    </row>
    <row r="14" spans="1:9">
      <c r="A14" s="161" t="s">
        <v>25</v>
      </c>
      <c r="B14" s="173">
        <v>15</v>
      </c>
      <c r="C14" s="161" t="s">
        <v>26</v>
      </c>
      <c r="D14" s="161"/>
      <c r="E14" s="42">
        <v>5</v>
      </c>
      <c r="F14" s="161" t="s">
        <v>27</v>
      </c>
      <c r="G14" s="42">
        <v>3</v>
      </c>
      <c r="H14" s="167">
        <v>3</v>
      </c>
      <c r="I14" s="191"/>
    </row>
    <row r="15" spans="1:31">
      <c r="A15" s="161"/>
      <c r="B15" s="174"/>
      <c r="C15" s="161"/>
      <c r="D15" s="161"/>
      <c r="E15" s="42"/>
      <c r="F15" s="161" t="s">
        <v>28</v>
      </c>
      <c r="G15" s="42">
        <v>2</v>
      </c>
      <c r="H15" s="167">
        <v>2</v>
      </c>
      <c r="I15" s="191"/>
      <c r="AB15" s="158">
        <f>3492178.75-1424260.45</f>
        <v>2067918.3</v>
      </c>
      <c r="AC15" s="41">
        <f>206.79</f>
        <v>206.79</v>
      </c>
      <c r="AE15" s="194">
        <v>4577789.76</v>
      </c>
    </row>
    <row r="16" spans="1:31">
      <c r="A16" s="161"/>
      <c r="B16" s="174"/>
      <c r="C16" s="161" t="s">
        <v>29</v>
      </c>
      <c r="D16" s="161"/>
      <c r="E16" s="42">
        <v>5</v>
      </c>
      <c r="F16" s="161" t="s">
        <v>30</v>
      </c>
      <c r="G16" s="42">
        <v>3</v>
      </c>
      <c r="H16" s="167">
        <v>2.6</v>
      </c>
      <c r="I16" s="191"/>
      <c r="AC16" s="41">
        <v>203.81</v>
      </c>
      <c r="AE16" s="41">
        <v>4426543.59999999</v>
      </c>
    </row>
    <row r="17" spans="1:31">
      <c r="A17" s="161"/>
      <c r="B17" s="174"/>
      <c r="C17" s="161"/>
      <c r="D17" s="161"/>
      <c r="E17" s="42"/>
      <c r="F17" s="161" t="s">
        <v>31</v>
      </c>
      <c r="G17" s="42">
        <v>2</v>
      </c>
      <c r="H17" s="167">
        <v>1.3</v>
      </c>
      <c r="I17" s="191"/>
      <c r="K17" s="192"/>
      <c r="AD17" s="41">
        <f>AC15-AC16</f>
        <v>2.97999999999999</v>
      </c>
      <c r="AE17" s="41">
        <v>3838116.94999999</v>
      </c>
    </row>
    <row r="18" spans="1:31">
      <c r="A18" s="161"/>
      <c r="B18" s="174"/>
      <c r="C18" s="161" t="s">
        <v>32</v>
      </c>
      <c r="D18" s="161"/>
      <c r="E18" s="42">
        <v>5</v>
      </c>
      <c r="F18" s="161" t="s">
        <v>33</v>
      </c>
      <c r="G18" s="42">
        <v>3</v>
      </c>
      <c r="H18" s="167">
        <v>3</v>
      </c>
      <c r="I18" s="191"/>
      <c r="K18" s="192"/>
      <c r="AB18" s="41">
        <f>I7-AE20</f>
        <v>203.81</v>
      </c>
      <c r="AC18" s="41">
        <f>I7-AE20</f>
        <v>203.81</v>
      </c>
      <c r="AE18" s="41">
        <v>3255193.41</v>
      </c>
    </row>
    <row r="19" spans="1:31">
      <c r="A19" s="161"/>
      <c r="B19" s="175"/>
      <c r="C19" s="161"/>
      <c r="D19" s="161"/>
      <c r="E19" s="42"/>
      <c r="F19" s="161" t="s">
        <v>34</v>
      </c>
      <c r="G19" s="42">
        <v>2</v>
      </c>
      <c r="H19" s="167">
        <v>2</v>
      </c>
      <c r="I19" s="191"/>
      <c r="K19" s="192"/>
      <c r="AC19" s="41">
        <f>AC15-AC18</f>
        <v>2.98000000000005</v>
      </c>
      <c r="AE19" s="158">
        <f>SUM(AE15:AE18)</f>
        <v>16097643.72</v>
      </c>
    </row>
    <row r="20" ht="23" customHeight="1" spans="1:31">
      <c r="A20" s="161" t="s">
        <v>35</v>
      </c>
      <c r="B20" s="173">
        <v>15</v>
      </c>
      <c r="C20" s="176" t="s">
        <v>36</v>
      </c>
      <c r="D20" s="177"/>
      <c r="E20" s="178">
        <v>10</v>
      </c>
      <c r="F20" s="161" t="s">
        <v>37</v>
      </c>
      <c r="G20" s="42">
        <v>3</v>
      </c>
      <c r="H20" s="167">
        <v>3</v>
      </c>
      <c r="I20" s="191"/>
      <c r="K20" s="192"/>
      <c r="AC20" s="41">
        <f>1584</f>
        <v>1584</v>
      </c>
      <c r="AE20" s="41">
        <f>1609.76</f>
        <v>1609.76</v>
      </c>
    </row>
    <row r="21" ht="21" customHeight="1" spans="1:31">
      <c r="A21" s="161"/>
      <c r="B21" s="174"/>
      <c r="C21" s="179"/>
      <c r="D21" s="180"/>
      <c r="E21" s="181"/>
      <c r="F21" s="161" t="s">
        <v>38</v>
      </c>
      <c r="G21" s="42">
        <v>3</v>
      </c>
      <c r="H21" s="167">
        <v>2.46997375995351</v>
      </c>
      <c r="I21" s="191"/>
      <c r="AC21" s="41">
        <f>AE20-AC20</f>
        <v>25.76</v>
      </c>
      <c r="AD21" s="41">
        <f>AC16+AC21</f>
        <v>229.57</v>
      </c>
      <c r="AE21" s="41">
        <f>AE20+AB11</f>
        <v>1813.57</v>
      </c>
    </row>
    <row r="22" ht="26" customHeight="1" spans="1:29">
      <c r="A22" s="161"/>
      <c r="B22" s="174"/>
      <c r="C22" s="182"/>
      <c r="D22" s="183"/>
      <c r="E22" s="184"/>
      <c r="F22" s="161" t="s">
        <v>39</v>
      </c>
      <c r="G22" s="42">
        <v>4</v>
      </c>
      <c r="H22" s="167">
        <v>2</v>
      </c>
      <c r="I22" s="191"/>
      <c r="AC22" s="41">
        <f>AC15+AC21</f>
        <v>232.55</v>
      </c>
    </row>
    <row r="23" ht="25" customHeight="1" spans="1:31">
      <c r="A23" s="161"/>
      <c r="B23" s="174"/>
      <c r="C23" s="161" t="s">
        <v>40</v>
      </c>
      <c r="D23" s="161"/>
      <c r="E23" s="42">
        <v>5</v>
      </c>
      <c r="F23" s="161" t="s">
        <v>41</v>
      </c>
      <c r="G23" s="42">
        <v>2</v>
      </c>
      <c r="H23" s="167">
        <v>1.4</v>
      </c>
      <c r="I23" s="191"/>
      <c r="AE23" s="41">
        <f>AE20+AB11</f>
        <v>1813.57</v>
      </c>
    </row>
    <row r="24" ht="26" customHeight="1" spans="1:27">
      <c r="A24" s="161"/>
      <c r="B24" s="175"/>
      <c r="C24" s="161"/>
      <c r="D24" s="161"/>
      <c r="E24" s="42"/>
      <c r="F24" s="161" t="s">
        <v>42</v>
      </c>
      <c r="G24" s="42">
        <v>3</v>
      </c>
      <c r="H24" s="167">
        <v>2.7</v>
      </c>
      <c r="I24" s="191"/>
      <c r="AA24" s="192"/>
    </row>
    <row r="25" ht="38.25" spans="1:27">
      <c r="A25" s="185" t="s">
        <v>43</v>
      </c>
      <c r="B25" s="173">
        <v>35</v>
      </c>
      <c r="C25" s="176" t="s">
        <v>44</v>
      </c>
      <c r="D25" s="177"/>
      <c r="E25" s="178">
        <v>15</v>
      </c>
      <c r="F25" s="161" t="s">
        <v>45</v>
      </c>
      <c r="G25" s="42">
        <v>10</v>
      </c>
      <c r="H25" s="167">
        <v>10</v>
      </c>
      <c r="I25" s="191"/>
      <c r="K25" s="41">
        <v>1</v>
      </c>
      <c r="L25" s="41">
        <v>2</v>
      </c>
      <c r="M25" s="41">
        <v>3</v>
      </c>
      <c r="N25" s="41">
        <v>4</v>
      </c>
      <c r="O25" s="41">
        <v>5</v>
      </c>
      <c r="P25" s="41">
        <v>6</v>
      </c>
      <c r="Q25" s="41">
        <v>7</v>
      </c>
      <c r="R25" s="41">
        <v>8</v>
      </c>
      <c r="S25" s="41">
        <v>9</v>
      </c>
      <c r="T25" s="41">
        <v>10</v>
      </c>
      <c r="U25" s="41">
        <v>11</v>
      </c>
      <c r="V25" s="41">
        <v>12</v>
      </c>
      <c r="AA25" s="192"/>
    </row>
    <row r="26" ht="45" customHeight="1" spans="1:27">
      <c r="A26" s="186"/>
      <c r="B26" s="174"/>
      <c r="C26" s="179"/>
      <c r="D26" s="180"/>
      <c r="E26" s="181"/>
      <c r="F26" s="161" t="s">
        <v>46</v>
      </c>
      <c r="G26" s="42">
        <v>5</v>
      </c>
      <c r="H26" s="167">
        <v>5</v>
      </c>
      <c r="I26" s="191"/>
      <c r="AA26" s="192"/>
    </row>
    <row r="27" ht="42" customHeight="1" spans="1:24">
      <c r="A27" s="186"/>
      <c r="B27" s="174"/>
      <c r="C27" s="176" t="s">
        <v>47</v>
      </c>
      <c r="D27" s="177"/>
      <c r="E27" s="178">
        <v>10</v>
      </c>
      <c r="F27" s="161" t="s">
        <v>48</v>
      </c>
      <c r="G27" s="42">
        <v>10</v>
      </c>
      <c r="H27" s="167">
        <v>10</v>
      </c>
      <c r="I27" s="191"/>
      <c r="J27" s="41">
        <v>87</v>
      </c>
      <c r="K27" s="41">
        <f>87-17</f>
        <v>70</v>
      </c>
      <c r="L27" s="41">
        <f>J27-18</f>
        <v>69</v>
      </c>
      <c r="M27" s="41">
        <f>J27-18</f>
        <v>69</v>
      </c>
      <c r="N27" s="41">
        <f>87-15</f>
        <v>72</v>
      </c>
      <c r="O27" s="41">
        <f>87-13</f>
        <v>74</v>
      </c>
      <c r="P27" s="41">
        <f>87-14</f>
        <v>73</v>
      </c>
      <c r="Q27" s="41">
        <f>87-27</f>
        <v>60</v>
      </c>
      <c r="R27" s="41">
        <f>87-27</f>
        <v>60</v>
      </c>
      <c r="S27" s="41">
        <f>87-24</f>
        <v>63</v>
      </c>
      <c r="T27" s="41">
        <f>87-17</f>
        <v>70</v>
      </c>
      <c r="U27" s="41">
        <f>87-22</f>
        <v>65</v>
      </c>
      <c r="V27" s="41">
        <f>87-20</f>
        <v>67</v>
      </c>
      <c r="W27" s="158">
        <f>SUM(K27:V27)</f>
        <v>812</v>
      </c>
      <c r="X27" s="158">
        <f>W27/12</f>
        <v>67.6666666666667</v>
      </c>
    </row>
    <row r="28" ht="35" customHeight="1" spans="1:27">
      <c r="A28" s="186"/>
      <c r="B28" s="174"/>
      <c r="C28" s="161" t="s">
        <v>49</v>
      </c>
      <c r="D28" s="161"/>
      <c r="E28" s="42">
        <v>5</v>
      </c>
      <c r="F28" s="187" t="s">
        <v>50</v>
      </c>
      <c r="G28" s="42">
        <v>5</v>
      </c>
      <c r="H28" s="167">
        <v>4</v>
      </c>
      <c r="I28" s="191"/>
      <c r="J28" s="41">
        <v>64</v>
      </c>
      <c r="K28" s="41">
        <f>64-42</f>
        <v>22</v>
      </c>
      <c r="L28" s="41">
        <f>64-46</f>
        <v>18</v>
      </c>
      <c r="M28" s="41">
        <f>64-46</f>
        <v>18</v>
      </c>
      <c r="N28" s="41">
        <f>64-46</f>
        <v>18</v>
      </c>
      <c r="O28" s="41">
        <f>64-47</f>
        <v>17</v>
      </c>
      <c r="P28" s="41">
        <f>64-49</f>
        <v>15</v>
      </c>
      <c r="Q28" s="41">
        <f>64-55</f>
        <v>9</v>
      </c>
      <c r="R28" s="41">
        <f>64-55</f>
        <v>9</v>
      </c>
      <c r="S28" s="41">
        <f>64-54</f>
        <v>10</v>
      </c>
      <c r="T28" s="41">
        <f>64-55</f>
        <v>9</v>
      </c>
      <c r="U28" s="41">
        <f>64-56</f>
        <v>8</v>
      </c>
      <c r="V28" s="41">
        <f>64-57</f>
        <v>7</v>
      </c>
      <c r="W28" s="158">
        <f>SUM(K28:V28)</f>
        <v>160</v>
      </c>
      <c r="X28" s="158">
        <f>W28/12</f>
        <v>13.3333333333333</v>
      </c>
      <c r="AA28" s="41" t="s">
        <v>51</v>
      </c>
    </row>
    <row r="29" ht="30" customHeight="1" spans="1:24">
      <c r="A29" s="186"/>
      <c r="B29" s="174"/>
      <c r="C29" s="176" t="s">
        <v>52</v>
      </c>
      <c r="D29" s="177"/>
      <c r="E29" s="178">
        <v>5</v>
      </c>
      <c r="F29" s="187" t="s">
        <v>53</v>
      </c>
      <c r="G29" s="42">
        <v>5</v>
      </c>
      <c r="H29" s="167">
        <v>5</v>
      </c>
      <c r="I29" s="191"/>
      <c r="J29" s="41">
        <v>22</v>
      </c>
      <c r="K29" s="41">
        <f>22-11</f>
        <v>11</v>
      </c>
      <c r="L29" s="41">
        <f>22-11</f>
        <v>11</v>
      </c>
      <c r="M29" s="41">
        <f>22-9</f>
        <v>13</v>
      </c>
      <c r="N29" s="41">
        <f>22-9</f>
        <v>13</v>
      </c>
      <c r="O29" s="41">
        <f>22-10</f>
        <v>12</v>
      </c>
      <c r="P29" s="41">
        <f>22-12</f>
        <v>10</v>
      </c>
      <c r="Q29" s="41">
        <f>22-15</f>
        <v>7</v>
      </c>
      <c r="R29" s="41">
        <f>22-14</f>
        <v>8</v>
      </c>
      <c r="S29" s="41">
        <f>22-15</f>
        <v>7</v>
      </c>
      <c r="T29" s="41">
        <f>22-16</f>
        <v>6</v>
      </c>
      <c r="U29" s="41">
        <f>22-17</f>
        <v>5</v>
      </c>
      <c r="V29" s="41">
        <f>22-17</f>
        <v>5</v>
      </c>
      <c r="W29" s="158">
        <f>SUM(K29:V29)</f>
        <v>108</v>
      </c>
      <c r="X29" s="158">
        <f>W29/12</f>
        <v>9</v>
      </c>
    </row>
    <row r="30" ht="50" customHeight="1" spans="1:30">
      <c r="A30" s="185" t="s">
        <v>54</v>
      </c>
      <c r="B30" s="173">
        <v>25</v>
      </c>
      <c r="C30" s="176" t="s">
        <v>55</v>
      </c>
      <c r="D30" s="177"/>
      <c r="E30" s="178">
        <v>10</v>
      </c>
      <c r="F30" s="187" t="s">
        <v>56</v>
      </c>
      <c r="G30" s="42">
        <v>10</v>
      </c>
      <c r="H30" s="167">
        <v>8</v>
      </c>
      <c r="I30" s="191"/>
      <c r="J30" s="41">
        <f>SUM(J27:J29)</f>
        <v>173</v>
      </c>
      <c r="X30" s="158">
        <f>SUM(X27:X29)</f>
        <v>90</v>
      </c>
      <c r="Y30" s="158">
        <f>X30/J30</f>
        <v>0.520231213872832</v>
      </c>
      <c r="AC30" s="41">
        <f>93+59+72</f>
        <v>224</v>
      </c>
      <c r="AD30" s="41">
        <f>60+47+80</f>
        <v>187</v>
      </c>
    </row>
    <row r="31" ht="48" customHeight="1" spans="1:31">
      <c r="A31" s="186"/>
      <c r="B31" s="174"/>
      <c r="C31" s="161" t="s">
        <v>57</v>
      </c>
      <c r="D31" s="161"/>
      <c r="E31" s="42">
        <v>10</v>
      </c>
      <c r="F31" s="187" t="s">
        <v>58</v>
      </c>
      <c r="G31" s="42">
        <v>10</v>
      </c>
      <c r="H31" s="167">
        <v>8</v>
      </c>
      <c r="I31" s="191"/>
      <c r="AE31" s="158"/>
    </row>
    <row r="32" ht="26" hidden="1" customHeight="1" spans="1:9">
      <c r="A32" s="186"/>
      <c r="B32" s="174"/>
      <c r="C32" s="161" t="s">
        <v>59</v>
      </c>
      <c r="D32" s="161"/>
      <c r="E32" s="42"/>
      <c r="F32" s="187"/>
      <c r="G32" s="42"/>
      <c r="H32" s="167"/>
      <c r="I32" s="191"/>
    </row>
    <row r="33" ht="80" customHeight="1" spans="1:28">
      <c r="A33" s="188"/>
      <c r="B33" s="175"/>
      <c r="C33" s="161" t="s">
        <v>60</v>
      </c>
      <c r="D33" s="161"/>
      <c r="E33" s="42">
        <v>5</v>
      </c>
      <c r="F33" s="187" t="s">
        <v>61</v>
      </c>
      <c r="G33" s="42">
        <v>5</v>
      </c>
      <c r="H33" s="167">
        <v>5</v>
      </c>
      <c r="I33" s="191"/>
      <c r="AB33" s="41">
        <f>43/50</f>
        <v>0.86</v>
      </c>
    </row>
    <row r="34" ht="41" customHeight="1" spans="1:29">
      <c r="A34" s="185" t="s">
        <v>62</v>
      </c>
      <c r="B34" s="173">
        <v>10</v>
      </c>
      <c r="C34" s="176" t="s">
        <v>63</v>
      </c>
      <c r="D34" s="177"/>
      <c r="E34" s="178">
        <v>10</v>
      </c>
      <c r="F34" s="189" t="s">
        <v>64</v>
      </c>
      <c r="G34" s="42">
        <v>5</v>
      </c>
      <c r="H34" s="167">
        <v>2.5</v>
      </c>
      <c r="I34" s="191"/>
      <c r="AB34" s="41">
        <f>4*8</f>
        <v>32</v>
      </c>
      <c r="AC34" s="195">
        <v>0.85</v>
      </c>
    </row>
    <row r="35" ht="41" customHeight="1" spans="1:28">
      <c r="A35" s="188"/>
      <c r="B35" s="175"/>
      <c r="C35" s="182"/>
      <c r="D35" s="183"/>
      <c r="E35" s="184"/>
      <c r="F35" s="189" t="s">
        <v>65</v>
      </c>
      <c r="G35" s="42">
        <v>5</v>
      </c>
      <c r="H35" s="167">
        <v>5</v>
      </c>
      <c r="I35" s="191"/>
      <c r="AB35" s="41">
        <f>42/50</f>
        <v>0.84</v>
      </c>
    </row>
    <row r="36" spans="1:9">
      <c r="A36" s="161" t="s">
        <v>66</v>
      </c>
      <c r="B36" s="190">
        <v>100</v>
      </c>
      <c r="C36" s="42"/>
      <c r="D36" s="42"/>
      <c r="E36" s="190">
        <f>SUM(E14:E35)</f>
        <v>100</v>
      </c>
      <c r="F36" s="42"/>
      <c r="G36" s="190">
        <f>SUM(G14:G35)</f>
        <v>100</v>
      </c>
      <c r="H36" s="167">
        <f>SUM(H14:H35)</f>
        <v>87.9699737599535</v>
      </c>
      <c r="I36" s="191"/>
    </row>
    <row r="37" spans="1:9">
      <c r="A37" s="161" t="s">
        <v>67</v>
      </c>
      <c r="B37" s="161" t="s">
        <v>68</v>
      </c>
      <c r="C37" s="161"/>
      <c r="D37" s="161"/>
      <c r="E37" s="161"/>
      <c r="F37" s="161"/>
      <c r="G37" s="161"/>
      <c r="H37" s="168"/>
      <c r="I37" s="168"/>
    </row>
    <row r="38" spans="1:9">
      <c r="A38" s="161"/>
      <c r="B38" s="161" t="s">
        <v>69</v>
      </c>
      <c r="C38" s="161"/>
      <c r="D38" s="161"/>
      <c r="E38" s="161"/>
      <c r="F38" s="161"/>
      <c r="G38" s="161"/>
      <c r="H38" s="168"/>
      <c r="I38" s="168"/>
    </row>
  </sheetData>
  <mergeCells count="84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H34:I34"/>
    <mergeCell ref="H35:I35"/>
    <mergeCell ref="C36:D36"/>
    <mergeCell ref="H36:I36"/>
    <mergeCell ref="B37:I37"/>
    <mergeCell ref="B38:I38"/>
    <mergeCell ref="A14:A19"/>
    <mergeCell ref="A20:A24"/>
    <mergeCell ref="A25:A29"/>
    <mergeCell ref="A30:A33"/>
    <mergeCell ref="A34:A35"/>
    <mergeCell ref="A37:A38"/>
    <mergeCell ref="B14:B19"/>
    <mergeCell ref="B20:B24"/>
    <mergeCell ref="B25:B29"/>
    <mergeCell ref="B30:B33"/>
    <mergeCell ref="B34:B35"/>
    <mergeCell ref="E14:E15"/>
    <mergeCell ref="E16:E17"/>
    <mergeCell ref="E18:E19"/>
    <mergeCell ref="E20:E22"/>
    <mergeCell ref="E23:E24"/>
    <mergeCell ref="E25:E26"/>
    <mergeCell ref="E34:E35"/>
    <mergeCell ref="A1:I2"/>
    <mergeCell ref="C14:D15"/>
    <mergeCell ref="C16:D17"/>
    <mergeCell ref="C18:D19"/>
    <mergeCell ref="C20:D22"/>
    <mergeCell ref="C23:D24"/>
    <mergeCell ref="C25:D26"/>
    <mergeCell ref="C34:D35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7"/>
  <sheetViews>
    <sheetView workbookViewId="0">
      <selection activeCell="F12" sqref="F12"/>
    </sheetView>
  </sheetViews>
  <sheetFormatPr defaultColWidth="9" defaultRowHeight="13.5" outlineLevelRow="6"/>
  <sheetData>
    <row r="2" spans="2:17">
      <c r="B2" s="41"/>
      <c r="C2" s="41">
        <v>1</v>
      </c>
      <c r="D2" s="41">
        <v>2</v>
      </c>
      <c r="E2" s="41">
        <v>3</v>
      </c>
      <c r="F2" s="41">
        <v>4</v>
      </c>
      <c r="G2" s="41">
        <v>5</v>
      </c>
      <c r="H2" s="41">
        <v>6</v>
      </c>
      <c r="I2" s="41">
        <v>7</v>
      </c>
      <c r="J2" s="41">
        <v>8</v>
      </c>
      <c r="K2" s="41">
        <v>9</v>
      </c>
      <c r="L2" s="41">
        <v>10</v>
      </c>
      <c r="M2" s="41">
        <v>11</v>
      </c>
      <c r="N2" s="41">
        <v>12</v>
      </c>
      <c r="O2" s="158"/>
      <c r="P2" s="158"/>
      <c r="Q2" s="158"/>
    </row>
    <row r="3" spans="2:17">
      <c r="B3" s="41">
        <v>87</v>
      </c>
      <c r="C3" s="41">
        <f>87-17</f>
        <v>70</v>
      </c>
      <c r="D3" s="41">
        <f>B3-18</f>
        <v>69</v>
      </c>
      <c r="E3" s="41">
        <f>B3-18</f>
        <v>69</v>
      </c>
      <c r="F3" s="41">
        <f>87-15</f>
        <v>72</v>
      </c>
      <c r="G3" s="41">
        <f>87-13</f>
        <v>74</v>
      </c>
      <c r="H3" s="41">
        <f>87-14</f>
        <v>73</v>
      </c>
      <c r="I3" s="41">
        <f>87-27</f>
        <v>60</v>
      </c>
      <c r="J3" s="41">
        <f>87-27</f>
        <v>60</v>
      </c>
      <c r="K3" s="41">
        <f>87-24</f>
        <v>63</v>
      </c>
      <c r="L3" s="41">
        <f>87-17</f>
        <v>70</v>
      </c>
      <c r="M3" s="41">
        <f>87-22</f>
        <v>65</v>
      </c>
      <c r="N3" s="41">
        <f>87-20</f>
        <v>67</v>
      </c>
      <c r="O3" s="158">
        <f t="shared" ref="O3:O6" si="0">SUM(C3:N3)</f>
        <v>812</v>
      </c>
      <c r="P3" s="158">
        <f t="shared" ref="P3:P6" si="1">O3/12</f>
        <v>67.6666666666667</v>
      </c>
      <c r="Q3" s="158"/>
    </row>
    <row r="4" spans="2:17">
      <c r="B4" s="41">
        <v>64</v>
      </c>
      <c r="C4" s="41">
        <f>64-42</f>
        <v>22</v>
      </c>
      <c r="D4" s="41">
        <f t="shared" ref="D4:F4" si="2">64-46</f>
        <v>18</v>
      </c>
      <c r="E4" s="41">
        <f t="shared" si="2"/>
        <v>18</v>
      </c>
      <c r="F4" s="41">
        <f t="shared" si="2"/>
        <v>18</v>
      </c>
      <c r="G4" s="41">
        <f>64-47</f>
        <v>17</v>
      </c>
      <c r="H4" s="41">
        <f>64-49</f>
        <v>15</v>
      </c>
      <c r="I4" s="41">
        <f t="shared" ref="I4:L4" si="3">64-55</f>
        <v>9</v>
      </c>
      <c r="J4" s="41">
        <f t="shared" si="3"/>
        <v>9</v>
      </c>
      <c r="K4" s="41">
        <f>64-54</f>
        <v>10</v>
      </c>
      <c r="L4" s="41">
        <f t="shared" si="3"/>
        <v>9</v>
      </c>
      <c r="M4" s="41">
        <f>64-56</f>
        <v>8</v>
      </c>
      <c r="N4" s="41">
        <f>64-57</f>
        <v>7</v>
      </c>
      <c r="O4" s="158">
        <f t="shared" si="0"/>
        <v>160</v>
      </c>
      <c r="P4" s="158">
        <f t="shared" si="1"/>
        <v>13.3333333333333</v>
      </c>
      <c r="Q4" s="158"/>
    </row>
    <row r="5" spans="2:17">
      <c r="B5" s="41">
        <v>22</v>
      </c>
      <c r="C5" s="41">
        <f>22-11</f>
        <v>11</v>
      </c>
      <c r="D5" s="41">
        <f>22-11</f>
        <v>11</v>
      </c>
      <c r="E5" s="41">
        <f>22-9</f>
        <v>13</v>
      </c>
      <c r="F5" s="41">
        <f>22-9</f>
        <v>13</v>
      </c>
      <c r="G5" s="41">
        <f>22-10</f>
        <v>12</v>
      </c>
      <c r="H5" s="41">
        <f>22-12</f>
        <v>10</v>
      </c>
      <c r="I5" s="41">
        <f>22-15</f>
        <v>7</v>
      </c>
      <c r="J5" s="41">
        <f>22-14</f>
        <v>8</v>
      </c>
      <c r="K5" s="41">
        <f>22-15</f>
        <v>7</v>
      </c>
      <c r="L5" s="41">
        <f>22-16</f>
        <v>6</v>
      </c>
      <c r="M5" s="41">
        <f>22-17</f>
        <v>5</v>
      </c>
      <c r="N5" s="41">
        <f>22-17</f>
        <v>5</v>
      </c>
      <c r="O5" s="158">
        <f t="shared" si="0"/>
        <v>108</v>
      </c>
      <c r="P5" s="158">
        <f t="shared" si="1"/>
        <v>9</v>
      </c>
      <c r="Q5" s="158"/>
    </row>
    <row r="6" spans="2:17">
      <c r="B6" s="41">
        <v>9</v>
      </c>
      <c r="C6" s="41">
        <v>9</v>
      </c>
      <c r="D6" s="41">
        <v>9</v>
      </c>
      <c r="E6" s="41">
        <v>9</v>
      </c>
      <c r="F6" s="41">
        <v>9</v>
      </c>
      <c r="G6" s="41">
        <v>9</v>
      </c>
      <c r="H6" s="41">
        <v>9</v>
      </c>
      <c r="I6" s="41">
        <v>9</v>
      </c>
      <c r="J6" s="41">
        <v>9</v>
      </c>
      <c r="K6" s="41">
        <v>9</v>
      </c>
      <c r="L6" s="41">
        <v>9</v>
      </c>
      <c r="M6" s="41">
        <v>9</v>
      </c>
      <c r="N6" s="41">
        <v>9</v>
      </c>
      <c r="O6" s="158">
        <f t="shared" si="0"/>
        <v>108</v>
      </c>
      <c r="P6" s="158">
        <f t="shared" si="1"/>
        <v>9</v>
      </c>
      <c r="Q6" s="158"/>
    </row>
    <row r="7" spans="2:17">
      <c r="B7" s="41">
        <f>SUM(B3:B6)</f>
        <v>182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58"/>
      <c r="P7" s="158">
        <f>SUM(P3:P6)</f>
        <v>99</v>
      </c>
      <c r="Q7" s="158">
        <f>P7/B7</f>
        <v>0.543956043956044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71</v>
      </c>
      <c r="D2" s="3"/>
      <c r="E2" s="3"/>
      <c r="F2" s="3"/>
    </row>
    <row r="3" ht="29" customHeight="1" spans="1:6">
      <c r="A3" s="4" t="s">
        <v>72</v>
      </c>
      <c r="B3" s="2"/>
      <c r="C3" s="3" t="s">
        <v>73</v>
      </c>
      <c r="D3" s="3"/>
      <c r="E3" s="3"/>
      <c r="F3" s="3"/>
    </row>
    <row r="4" ht="17.25" customHeight="1" spans="1:6">
      <c r="A4" s="2" t="s">
        <v>74</v>
      </c>
      <c r="B4" s="90"/>
      <c r="C4" s="27" t="s">
        <v>75</v>
      </c>
      <c r="D4" s="27"/>
      <c r="E4" s="27"/>
      <c r="F4" s="27"/>
    </row>
    <row r="5" ht="51" customHeight="1" spans="1:7">
      <c r="A5" s="4" t="s">
        <v>76</v>
      </c>
      <c r="B5" s="139"/>
      <c r="C5" s="139"/>
      <c r="D5" s="140"/>
      <c r="E5" s="141"/>
      <c r="F5" s="141"/>
      <c r="G5" t="s">
        <v>77</v>
      </c>
    </row>
    <row r="6" ht="17.25" customHeight="1" spans="1:7">
      <c r="A6" s="4"/>
      <c r="B6" s="116"/>
      <c r="C6" s="116"/>
      <c r="D6" s="118"/>
      <c r="E6" s="142"/>
      <c r="F6" s="143"/>
      <c r="G6" t="s">
        <v>78</v>
      </c>
    </row>
    <row r="7" ht="30" customHeight="1" spans="1:7">
      <c r="A7" s="4"/>
      <c r="B7" s="116"/>
      <c r="C7" s="139"/>
      <c r="D7" s="33"/>
      <c r="E7" s="141"/>
      <c r="F7" s="141"/>
      <c r="G7" t="s">
        <v>79</v>
      </c>
    </row>
    <row r="8" ht="17.25" customHeight="1" spans="1:7">
      <c r="A8" s="4"/>
      <c r="B8" s="32"/>
      <c r="C8" s="33"/>
      <c r="D8" s="33"/>
      <c r="E8" s="33"/>
      <c r="F8" s="34"/>
      <c r="G8" t="s">
        <v>80</v>
      </c>
    </row>
    <row r="9" ht="17.25" customHeight="1" spans="1:7">
      <c r="A9" s="4"/>
      <c r="B9" s="32"/>
      <c r="C9" s="33"/>
      <c r="D9" s="33"/>
      <c r="E9" s="33"/>
      <c r="F9" s="34"/>
      <c r="G9" t="s">
        <v>81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82</v>
      </c>
    </row>
    <row r="12" ht="15.75" customHeight="1" spans="1:10">
      <c r="A12" s="4"/>
      <c r="B12" s="32"/>
      <c r="C12" s="33"/>
      <c r="D12" s="33"/>
      <c r="E12" s="33"/>
      <c r="F12" s="34"/>
      <c r="G12" t="s">
        <v>83</v>
      </c>
      <c r="J12" t="s">
        <v>84</v>
      </c>
    </row>
    <row r="13" ht="15.75" customHeight="1" spans="1:10">
      <c r="A13" s="4"/>
      <c r="B13" s="32"/>
      <c r="C13" s="33"/>
      <c r="D13" s="33"/>
      <c r="E13" s="33"/>
      <c r="F13" s="34"/>
      <c r="G13" t="s">
        <v>85</v>
      </c>
      <c r="J13" t="s">
        <v>86</v>
      </c>
    </row>
    <row r="14" ht="14.25" customHeight="1" spans="1:10">
      <c r="A14" s="4"/>
      <c r="B14" s="32"/>
      <c r="C14" s="33"/>
      <c r="D14" s="33"/>
      <c r="E14" s="33"/>
      <c r="F14" s="34"/>
      <c r="G14" t="s">
        <v>87</v>
      </c>
      <c r="J14" t="s">
        <v>88</v>
      </c>
    </row>
    <row r="15" ht="42.75" customHeight="1" spans="1:13">
      <c r="A15" s="4"/>
      <c r="B15" s="32"/>
      <c r="C15" s="33"/>
      <c r="D15" s="33"/>
      <c r="E15" s="33"/>
      <c r="F15" s="34"/>
      <c r="G15" s="116" t="s">
        <v>89</v>
      </c>
      <c r="H15" s="116" t="s">
        <v>90</v>
      </c>
      <c r="I15" s="116"/>
      <c r="J15" s="116" t="s">
        <v>90</v>
      </c>
      <c r="K15" s="118"/>
      <c r="L15" s="118"/>
      <c r="M15" s="118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4"/>
      <c r="C25" s="145"/>
      <c r="D25" s="145"/>
      <c r="E25" s="145"/>
      <c r="F25" s="146"/>
    </row>
    <row r="26" ht="15.75" customHeight="1" spans="1:6">
      <c r="A26" s="4"/>
      <c r="B26" s="147"/>
      <c r="C26" s="148"/>
      <c r="D26" s="148"/>
      <c r="E26" s="148"/>
      <c r="F26" s="149"/>
    </row>
    <row r="27" ht="15.75" customHeight="1" spans="1:6">
      <c r="A27" s="57"/>
      <c r="B27" s="150"/>
      <c r="C27" s="151"/>
      <c r="D27" s="151"/>
      <c r="E27" s="151"/>
      <c r="F27" s="152"/>
    </row>
    <row r="28" ht="15.75" customHeight="1" spans="1:6">
      <c r="A28" s="153" t="s">
        <v>91</v>
      </c>
      <c r="B28" s="153"/>
      <c r="C28" s="71"/>
      <c r="D28" s="4" t="s">
        <v>92</v>
      </c>
      <c r="E28" s="4"/>
      <c r="F28" s="21">
        <v>43676</v>
      </c>
    </row>
    <row r="29" customHeight="1" spans="1:6">
      <c r="A29" s="154" t="s">
        <v>93</v>
      </c>
      <c r="B29" s="22" t="s">
        <v>94</v>
      </c>
      <c r="C29" s="22"/>
      <c r="D29" s="22"/>
      <c r="E29" s="22"/>
      <c r="F29" s="22"/>
    </row>
    <row r="30" customHeight="1" spans="1:6">
      <c r="A30" s="154"/>
      <c r="B30" s="22"/>
      <c r="C30" s="22"/>
      <c r="D30" s="22"/>
      <c r="E30" s="22"/>
      <c r="F30" s="22"/>
    </row>
    <row r="31" customHeight="1" spans="1:6">
      <c r="A31" s="154"/>
      <c r="B31" s="22"/>
      <c r="C31" s="22"/>
      <c r="D31" s="22"/>
      <c r="E31" s="22"/>
      <c r="F31" s="22"/>
    </row>
    <row r="32" customHeight="1" spans="1:6">
      <c r="A32" s="154"/>
      <c r="B32" s="22"/>
      <c r="C32" s="22"/>
      <c r="D32" s="22"/>
      <c r="E32" s="22"/>
      <c r="F32" s="22"/>
    </row>
    <row r="33" customHeight="1" spans="1:6">
      <c r="A33" s="154"/>
      <c r="B33" s="22"/>
      <c r="C33" s="22"/>
      <c r="D33" s="22"/>
      <c r="E33" s="22"/>
      <c r="F33" s="22"/>
    </row>
    <row r="34" customHeight="1" spans="1:6">
      <c r="A34" s="154"/>
      <c r="B34" s="22"/>
      <c r="C34" s="22"/>
      <c r="D34" s="22"/>
      <c r="E34" s="22"/>
      <c r="F34" s="22"/>
    </row>
    <row r="35" ht="15" customHeight="1" spans="1:6">
      <c r="A35" s="154"/>
      <c r="B35" s="22"/>
      <c r="C35" s="22"/>
      <c r="D35" s="22"/>
      <c r="E35" s="22"/>
      <c r="F35" s="22"/>
    </row>
    <row r="36" ht="40" customHeight="1" spans="1:6">
      <c r="A36" s="155" t="s">
        <v>95</v>
      </c>
      <c r="B36" s="156"/>
      <c r="C36" s="157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99</v>
      </c>
      <c r="D3" s="3"/>
      <c r="E3" s="3"/>
      <c r="F3" s="3"/>
    </row>
    <row r="4" ht="32" customHeight="1" spans="1:6">
      <c r="A4" s="2" t="s">
        <v>74</v>
      </c>
      <c r="B4" s="2"/>
      <c r="C4" s="138" t="s">
        <v>100</v>
      </c>
      <c r="D4" s="138"/>
      <c r="E4" s="138"/>
      <c r="F4" s="138"/>
    </row>
    <row r="5" ht="17.25" customHeight="1" spans="1:6">
      <c r="A5" s="6" t="s">
        <v>76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99</v>
      </c>
      <c r="D3" s="3"/>
      <c r="E3" s="3"/>
      <c r="F3" s="3"/>
    </row>
    <row r="4" ht="17.25" customHeight="1" spans="1:6">
      <c r="A4" s="2" t="s">
        <v>74</v>
      </c>
      <c r="B4" s="2"/>
      <c r="C4" s="5" t="s">
        <v>101</v>
      </c>
      <c r="D4" s="5"/>
      <c r="E4" s="5"/>
      <c r="F4" s="5"/>
    </row>
    <row r="5" ht="17.25" customHeight="1" spans="1:7">
      <c r="A5" s="6" t="s">
        <v>76</v>
      </c>
      <c r="B5" s="7" t="s">
        <v>102</v>
      </c>
      <c r="C5" s="8"/>
      <c r="D5" s="8"/>
      <c r="E5" s="8"/>
      <c r="F5" s="9"/>
      <c r="G5" t="s">
        <v>103</v>
      </c>
    </row>
    <row r="6" ht="17.25" customHeight="1" spans="1:7">
      <c r="A6" s="10"/>
      <c r="B6" s="11"/>
      <c r="C6" s="12"/>
      <c r="D6" s="12"/>
      <c r="E6" s="12"/>
      <c r="F6" s="13"/>
      <c r="G6" t="s">
        <v>104</v>
      </c>
    </row>
    <row r="7" ht="17.25" customHeight="1" spans="1:7">
      <c r="A7" s="10"/>
      <c r="B7" s="11"/>
      <c r="C7" s="12"/>
      <c r="D7" s="12"/>
      <c r="E7" s="12"/>
      <c r="F7" s="13"/>
      <c r="G7" t="s">
        <v>105</v>
      </c>
    </row>
    <row r="8" ht="17.25" customHeight="1" spans="1:7">
      <c r="A8" s="10"/>
      <c r="B8" s="11"/>
      <c r="C8" s="12"/>
      <c r="D8" s="12"/>
      <c r="E8" s="12"/>
      <c r="F8" s="13"/>
      <c r="G8" t="s">
        <v>106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99</v>
      </c>
      <c r="D3" s="3"/>
      <c r="E3" s="3"/>
      <c r="F3" s="3"/>
    </row>
    <row r="4" ht="17.25" customHeight="1" spans="1:6">
      <c r="A4" s="2" t="s">
        <v>74</v>
      </c>
      <c r="B4" s="2"/>
      <c r="C4" s="5" t="s">
        <v>107</v>
      </c>
      <c r="D4" s="5"/>
      <c r="E4" s="5"/>
      <c r="F4" s="5"/>
    </row>
    <row r="5" ht="17.25" customHeight="1" spans="1:6">
      <c r="A5" s="6" t="s">
        <v>76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99</v>
      </c>
      <c r="D3" s="3"/>
      <c r="E3" s="3"/>
      <c r="F3" s="3"/>
    </row>
    <row r="4" ht="17.25" customHeight="1" spans="1:6">
      <c r="A4" s="2" t="s">
        <v>74</v>
      </c>
      <c r="B4" s="2"/>
      <c r="C4" s="5" t="s">
        <v>108</v>
      </c>
      <c r="D4" s="5"/>
      <c r="E4" s="5"/>
      <c r="F4" s="5"/>
    </row>
    <row r="5" ht="17.25" customHeight="1" spans="1:6">
      <c r="A5" s="6" t="s">
        <v>76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99</v>
      </c>
      <c r="D3" s="3"/>
      <c r="E3" s="3"/>
      <c r="F3" s="3"/>
    </row>
    <row r="4" ht="17.25" customHeight="1" spans="1:6">
      <c r="A4" s="2" t="s">
        <v>74</v>
      </c>
      <c r="B4" s="2"/>
      <c r="C4" s="5" t="s">
        <v>109</v>
      </c>
      <c r="D4" s="5"/>
      <c r="E4" s="5"/>
      <c r="F4" s="5"/>
    </row>
    <row r="5" ht="17.25" customHeight="1" spans="1:6">
      <c r="A5" s="6" t="s">
        <v>76</v>
      </c>
      <c r="B5" s="7" t="s">
        <v>110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111</v>
      </c>
      <c r="D3" s="3"/>
      <c r="E3" s="3"/>
      <c r="F3" s="3"/>
    </row>
    <row r="4" ht="17.25" customHeight="1" spans="1:6">
      <c r="A4" s="2" t="s">
        <v>74</v>
      </c>
      <c r="B4" s="2"/>
      <c r="C4" s="5" t="s">
        <v>112</v>
      </c>
      <c r="D4" s="5"/>
      <c r="E4" s="5"/>
      <c r="F4" s="5"/>
    </row>
    <row r="5" ht="17.25" customHeight="1" spans="1:7">
      <c r="A5" s="6" t="s">
        <v>76</v>
      </c>
      <c r="B5" s="134" t="s">
        <v>113</v>
      </c>
      <c r="C5" s="135" t="s">
        <v>114</v>
      </c>
      <c r="D5" s="135" t="s">
        <v>115</v>
      </c>
      <c r="E5" s="135" t="s">
        <v>116</v>
      </c>
      <c r="F5" s="136" t="s">
        <v>117</v>
      </c>
      <c r="G5" t="s">
        <v>118</v>
      </c>
    </row>
    <row r="6" ht="25" customHeight="1" spans="1:6">
      <c r="A6" s="10"/>
      <c r="B6" s="137"/>
      <c r="C6" s="94"/>
      <c r="D6" s="94"/>
      <c r="E6" s="95"/>
      <c r="F6" s="57"/>
    </row>
    <row r="7" ht="25" customHeight="1" spans="1:6">
      <c r="A7" s="10"/>
      <c r="B7" s="137"/>
      <c r="C7" s="94"/>
      <c r="D7" s="94"/>
      <c r="E7" s="95"/>
      <c r="F7" s="57"/>
    </row>
    <row r="8" ht="25" customHeight="1" spans="1:6">
      <c r="A8" s="10"/>
      <c r="B8" s="137"/>
      <c r="C8" s="94"/>
      <c r="D8" s="94"/>
      <c r="E8" s="95"/>
      <c r="F8" s="57"/>
    </row>
    <row r="9" ht="25" customHeight="1" spans="1:6">
      <c r="A9" s="10"/>
      <c r="B9" s="137"/>
      <c r="C9" s="94"/>
      <c r="D9" s="94"/>
      <c r="E9" s="95"/>
      <c r="F9" s="57"/>
    </row>
    <row r="10" ht="25" customHeight="1" spans="1:6">
      <c r="A10" s="10"/>
      <c r="B10" s="137"/>
      <c r="C10" s="94"/>
      <c r="D10" s="94"/>
      <c r="E10" s="95"/>
      <c r="F10" s="57"/>
    </row>
    <row r="11" ht="25" customHeight="1" spans="1:6">
      <c r="A11" s="10"/>
      <c r="B11" s="137"/>
      <c r="C11" s="94"/>
      <c r="D11" s="94"/>
      <c r="E11" s="95"/>
      <c r="F11" s="57"/>
    </row>
    <row r="12" ht="25" customHeight="1" spans="1:6">
      <c r="A12" s="10"/>
      <c r="B12" s="137"/>
      <c r="C12" s="94"/>
      <c r="D12" s="94"/>
      <c r="E12" s="95"/>
      <c r="F12" s="57"/>
    </row>
    <row r="13" ht="25" customHeight="1" spans="1:6">
      <c r="A13" s="10"/>
      <c r="B13" s="137"/>
      <c r="C13" s="94"/>
      <c r="D13" s="94"/>
      <c r="E13" s="95"/>
      <c r="F13" s="57"/>
    </row>
    <row r="14" ht="25" customHeight="1" spans="1:6">
      <c r="A14" s="10"/>
      <c r="B14" s="137"/>
      <c r="C14" s="94"/>
      <c r="D14" s="94"/>
      <c r="E14" s="95"/>
      <c r="F14" s="57"/>
    </row>
    <row r="15" ht="25" customHeight="1" spans="1:6">
      <c r="A15" s="10"/>
      <c r="B15" s="137"/>
      <c r="C15" s="94"/>
      <c r="D15" s="94"/>
      <c r="E15" s="95"/>
      <c r="F15" s="57"/>
    </row>
    <row r="16" ht="25" customHeight="1" spans="1:6">
      <c r="A16" s="10"/>
      <c r="B16" s="137"/>
      <c r="C16" s="94"/>
      <c r="D16" s="94"/>
      <c r="E16" s="95"/>
      <c r="F16" s="57"/>
    </row>
    <row r="17" ht="25" customHeight="1" spans="1:6">
      <c r="A17" s="10"/>
      <c r="B17" s="137"/>
      <c r="C17" s="94"/>
      <c r="D17" s="94"/>
      <c r="E17" s="95"/>
      <c r="F17" s="57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43998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99" customWidth="1"/>
    <col min="2" max="2" width="19.5" style="99" customWidth="1"/>
    <col min="3" max="3" width="16.875" style="99" customWidth="1"/>
    <col min="4" max="4" width="16.2583333333333" style="99" customWidth="1"/>
    <col min="5" max="5" width="16.375" style="99" customWidth="1"/>
    <col min="6" max="6" width="14.625" style="99" customWidth="1"/>
    <col min="7" max="8" width="9.125" style="99"/>
    <col min="9" max="16384" width="9" style="99"/>
  </cols>
  <sheetData>
    <row r="1" ht="22.5" spans="1:6">
      <c r="A1" s="100" t="s">
        <v>70</v>
      </c>
      <c r="B1" s="100"/>
      <c r="C1" s="100"/>
      <c r="D1" s="100"/>
      <c r="E1" s="100"/>
      <c r="F1" s="100"/>
    </row>
    <row r="2" ht="17.25" customHeight="1" spans="1:6">
      <c r="A2" s="101" t="s">
        <v>1</v>
      </c>
      <c r="B2" s="101"/>
      <c r="C2" s="102" t="s">
        <v>71</v>
      </c>
      <c r="D2" s="102"/>
      <c r="E2" s="102"/>
      <c r="F2" s="102"/>
    </row>
    <row r="3" ht="29" customHeight="1" spans="1:6">
      <c r="A3" s="103" t="s">
        <v>72</v>
      </c>
      <c r="B3" s="101"/>
      <c r="C3" s="102" t="s">
        <v>119</v>
      </c>
      <c r="D3" s="102"/>
      <c r="E3" s="102"/>
      <c r="F3" s="102"/>
    </row>
    <row r="4" ht="17.25" customHeight="1" spans="1:6">
      <c r="A4" s="101" t="s">
        <v>74</v>
      </c>
      <c r="B4" s="101"/>
      <c r="C4" s="104" t="s">
        <v>120</v>
      </c>
      <c r="D4" s="104"/>
      <c r="E4" s="105"/>
      <c r="F4" s="105"/>
    </row>
    <row r="5" ht="17.25" customHeight="1" spans="1:7">
      <c r="A5" s="106" t="s">
        <v>76</v>
      </c>
      <c r="B5" s="94"/>
      <c r="C5" s="94"/>
      <c r="D5" s="107"/>
      <c r="E5" s="108"/>
      <c r="F5" s="109"/>
      <c r="G5" s="99" t="s">
        <v>121</v>
      </c>
    </row>
    <row r="6" ht="17.25" customHeight="1" spans="1:10">
      <c r="A6" s="110"/>
      <c r="B6" s="94"/>
      <c r="C6" s="94"/>
      <c r="D6" s="107"/>
      <c r="E6" s="108"/>
      <c r="F6" s="109"/>
      <c r="G6" s="99" t="s">
        <v>122</v>
      </c>
      <c r="J6" s="99" t="s">
        <v>123</v>
      </c>
    </row>
    <row r="7" ht="17.25" customHeight="1" spans="1:7">
      <c r="A7" s="110"/>
      <c r="B7" s="94"/>
      <c r="C7" s="94"/>
      <c r="D7" s="107"/>
      <c r="E7" s="108"/>
      <c r="F7" s="109"/>
      <c r="G7" s="99" t="s">
        <v>124</v>
      </c>
    </row>
    <row r="8" ht="17.25" customHeight="1" spans="1:7">
      <c r="A8" s="110"/>
      <c r="B8" s="94"/>
      <c r="C8" s="94"/>
      <c r="D8" s="107"/>
      <c r="E8" s="108"/>
      <c r="F8" s="109"/>
      <c r="G8" s="99" t="s">
        <v>125</v>
      </c>
    </row>
    <row r="9" ht="17.25" customHeight="1" spans="1:7">
      <c r="A9" s="110"/>
      <c r="B9" s="94"/>
      <c r="C9" s="94"/>
      <c r="D9" s="107"/>
      <c r="E9" s="108"/>
      <c r="F9" s="109"/>
      <c r="G9" s="99" t="s">
        <v>126</v>
      </c>
    </row>
    <row r="10" ht="17.25" customHeight="1" spans="1:7">
      <c r="A10" s="110"/>
      <c r="B10" s="94"/>
      <c r="C10" s="94"/>
      <c r="D10" s="107"/>
      <c r="E10" s="108"/>
      <c r="F10" s="109"/>
      <c r="G10" s="99" t="s">
        <v>127</v>
      </c>
    </row>
    <row r="11" ht="17.25" customHeight="1" spans="1:7">
      <c r="A11" s="110"/>
      <c r="B11" s="111"/>
      <c r="C11" s="112"/>
      <c r="D11" s="113"/>
      <c r="F11" s="114"/>
      <c r="G11" s="115"/>
    </row>
    <row r="12" ht="15.75" customHeight="1" spans="1:7">
      <c r="A12" s="110"/>
      <c r="B12" s="111"/>
      <c r="C12" s="112"/>
      <c r="D12" s="113"/>
      <c r="E12" s="113"/>
      <c r="F12" s="114"/>
      <c r="G12" s="115"/>
    </row>
    <row r="13" ht="15.75" customHeight="1" spans="1:7">
      <c r="A13" s="110"/>
      <c r="B13" s="116"/>
      <c r="C13" s="116"/>
      <c r="D13" s="117"/>
      <c r="E13" s="113"/>
      <c r="F13" s="114"/>
      <c r="G13" s="115"/>
    </row>
    <row r="14" ht="14.25" customHeight="1" spans="1:7">
      <c r="A14" s="110"/>
      <c r="B14" s="116"/>
      <c r="C14" s="116"/>
      <c r="D14" s="117"/>
      <c r="E14" s="113"/>
      <c r="F14" s="114"/>
      <c r="G14" s="115"/>
    </row>
    <row r="15" ht="42.75" customHeight="1" spans="1:7">
      <c r="A15" s="110"/>
      <c r="B15" s="116"/>
      <c r="C15" s="116"/>
      <c r="D15" s="117"/>
      <c r="E15" s="113"/>
      <c r="F15" s="114"/>
      <c r="G15" s="115"/>
    </row>
    <row r="16" ht="28.5" customHeight="1" spans="1:7">
      <c r="A16" s="110"/>
      <c r="B16" s="116"/>
      <c r="C16" s="116"/>
      <c r="D16" s="117"/>
      <c r="E16" s="113"/>
      <c r="F16" s="114"/>
      <c r="G16" s="115"/>
    </row>
    <row r="17" ht="14.25" customHeight="1" spans="1:7">
      <c r="A17" s="110"/>
      <c r="B17" s="116"/>
      <c r="C17" s="116"/>
      <c r="D17" s="117"/>
      <c r="E17" s="113"/>
      <c r="F17" s="114"/>
      <c r="G17" s="115"/>
    </row>
    <row r="18" ht="15.75" customHeight="1" spans="1:7">
      <c r="A18" s="110"/>
      <c r="B18" s="116"/>
      <c r="C18" s="116"/>
      <c r="D18" s="117"/>
      <c r="E18" s="113"/>
      <c r="F18" s="114"/>
      <c r="G18" s="115"/>
    </row>
    <row r="19" ht="15" customHeight="1" spans="1:7">
      <c r="A19" s="110"/>
      <c r="B19" s="116"/>
      <c r="C19" s="116"/>
      <c r="D19" s="118"/>
      <c r="E19" s="113"/>
      <c r="F19" s="114"/>
      <c r="G19" s="115"/>
    </row>
    <row r="20" ht="15.75" customHeight="1" spans="1:6">
      <c r="A20" s="110"/>
      <c r="B20" s="116"/>
      <c r="C20" s="119"/>
      <c r="D20" s="118"/>
      <c r="E20" s="113"/>
      <c r="F20" s="114"/>
    </row>
    <row r="21" ht="15.75" customHeight="1" spans="1:6">
      <c r="A21" s="110"/>
      <c r="B21" s="116"/>
      <c r="C21" s="119"/>
      <c r="D21" s="118"/>
      <c r="E21" s="113"/>
      <c r="F21" s="114"/>
    </row>
    <row r="22" ht="15.75" customHeight="1" spans="1:6">
      <c r="A22" s="110"/>
      <c r="B22" s="116"/>
      <c r="C22" s="119"/>
      <c r="D22" s="118"/>
      <c r="E22" s="113"/>
      <c r="F22" s="114"/>
    </row>
    <row r="23" ht="15.75" customHeight="1" spans="1:6">
      <c r="A23" s="110"/>
      <c r="B23" s="120"/>
      <c r="C23" s="113"/>
      <c r="D23" s="113"/>
      <c r="E23" s="113"/>
      <c r="F23" s="114"/>
    </row>
    <row r="24" ht="15.75" customHeight="1" spans="1:6">
      <c r="A24" s="110"/>
      <c r="B24" s="111"/>
      <c r="C24" s="112"/>
      <c r="D24" s="113"/>
      <c r="E24" s="113"/>
      <c r="F24" s="114"/>
    </row>
    <row r="25" ht="14.25" spans="1:8">
      <c r="A25" s="110"/>
      <c r="B25" s="120"/>
      <c r="C25" s="113"/>
      <c r="D25" s="113"/>
      <c r="E25" s="113"/>
      <c r="F25" s="114"/>
      <c r="G25" s="115">
        <v>43693</v>
      </c>
      <c r="H25" s="99">
        <v>200</v>
      </c>
    </row>
    <row r="26" ht="15.75" customHeight="1" spans="1:8">
      <c r="A26" s="110"/>
      <c r="B26" s="120"/>
      <c r="C26" s="113"/>
      <c r="D26" s="113"/>
      <c r="E26" s="113"/>
      <c r="F26" s="114"/>
      <c r="G26" s="115">
        <v>43782</v>
      </c>
      <c r="H26" s="99">
        <v>300</v>
      </c>
    </row>
    <row r="27" ht="15.75" customHeight="1" spans="1:8">
      <c r="A27" s="121"/>
      <c r="B27" s="122"/>
      <c r="C27" s="123"/>
      <c r="D27" s="123"/>
      <c r="E27" s="123"/>
      <c r="F27" s="124"/>
      <c r="G27" s="115">
        <v>43765</v>
      </c>
      <c r="H27" s="99">
        <v>300</v>
      </c>
    </row>
    <row r="28" ht="15.75" customHeight="1" spans="1:8">
      <c r="A28" s="125" t="s">
        <v>128</v>
      </c>
      <c r="B28" s="126"/>
      <c r="C28" s="127"/>
      <c r="D28" s="103" t="s">
        <v>92</v>
      </c>
      <c r="E28" s="103"/>
      <c r="F28" s="128">
        <v>43998</v>
      </c>
      <c r="G28" s="115">
        <v>43770</v>
      </c>
      <c r="H28" s="99">
        <v>300</v>
      </c>
    </row>
    <row r="29" customHeight="1" spans="1:8">
      <c r="A29" s="104" t="s">
        <v>93</v>
      </c>
      <c r="B29" s="129" t="s">
        <v>94</v>
      </c>
      <c r="C29" s="129"/>
      <c r="D29" s="129"/>
      <c r="E29" s="129"/>
      <c r="F29" s="129"/>
      <c r="G29" s="115">
        <v>43768</v>
      </c>
      <c r="H29" s="99">
        <v>300</v>
      </c>
    </row>
    <row r="30" customHeight="1" spans="1:8">
      <c r="A30" s="104"/>
      <c r="B30" s="129"/>
      <c r="C30" s="129"/>
      <c r="D30" s="129"/>
      <c r="E30" s="129"/>
      <c r="F30" s="129"/>
      <c r="G30" s="115">
        <v>43778</v>
      </c>
      <c r="H30" s="99">
        <v>300</v>
      </c>
    </row>
    <row r="31" customHeight="1" spans="1:8">
      <c r="A31" s="104"/>
      <c r="B31" s="129"/>
      <c r="C31" s="129"/>
      <c r="D31" s="129"/>
      <c r="E31" s="129"/>
      <c r="F31" s="129"/>
      <c r="G31" s="115">
        <v>43767</v>
      </c>
      <c r="H31" s="99">
        <v>300</v>
      </c>
    </row>
    <row r="32" customHeight="1" spans="1:8">
      <c r="A32" s="104"/>
      <c r="B32" s="129"/>
      <c r="C32" s="129"/>
      <c r="D32" s="129"/>
      <c r="E32" s="129"/>
      <c r="F32" s="129"/>
      <c r="G32" s="115">
        <v>43769</v>
      </c>
      <c r="H32" s="99">
        <v>300</v>
      </c>
    </row>
    <row r="33" customHeight="1" spans="1:6">
      <c r="A33" s="104"/>
      <c r="B33" s="129"/>
      <c r="C33" s="129"/>
      <c r="D33" s="129"/>
      <c r="E33" s="129"/>
      <c r="F33" s="129"/>
    </row>
    <row r="34" customHeight="1" spans="1:6">
      <c r="A34" s="104"/>
      <c r="B34" s="129"/>
      <c r="C34" s="129"/>
      <c r="D34" s="129"/>
      <c r="E34" s="129"/>
      <c r="F34" s="129"/>
    </row>
    <row r="35" ht="15" customHeight="1" spans="1:8">
      <c r="A35" s="104"/>
      <c r="B35" s="129"/>
      <c r="C35" s="129"/>
      <c r="D35" s="129"/>
      <c r="E35" s="129"/>
      <c r="F35" s="129"/>
      <c r="H35" s="99">
        <f>SUM(H11:H34)</f>
        <v>2300</v>
      </c>
    </row>
    <row r="36" ht="40" customHeight="1" spans="1:6">
      <c r="A36" s="104"/>
      <c r="B36" s="130" t="s">
        <v>95</v>
      </c>
      <c r="C36" s="131"/>
      <c r="D36" s="132"/>
      <c r="E36" s="130" t="s">
        <v>96</v>
      </c>
      <c r="F36" s="131"/>
    </row>
    <row r="37" s="99" customFormat="1" spans="1:5">
      <c r="A37" s="133"/>
      <c r="E37" s="99" t="s">
        <v>97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129</v>
      </c>
      <c r="D3" s="3"/>
      <c r="E3" s="3"/>
      <c r="F3" s="3"/>
    </row>
    <row r="4" ht="17.25" customHeight="1" spans="1:6">
      <c r="A4" s="2" t="s">
        <v>74</v>
      </c>
      <c r="B4" s="2"/>
      <c r="C4" s="5" t="s">
        <v>130</v>
      </c>
      <c r="D4" s="5"/>
      <c r="E4" s="5"/>
      <c r="F4" s="5"/>
    </row>
    <row r="5" ht="48" customHeight="1" spans="1:14">
      <c r="A5" s="6" t="s">
        <v>76</v>
      </c>
      <c r="B5" s="7"/>
      <c r="C5" s="8"/>
      <c r="D5" s="8"/>
      <c r="E5" s="8"/>
      <c r="F5" s="9"/>
      <c r="G5" t="s">
        <v>131</v>
      </c>
      <c r="H5" s="40" t="s">
        <v>132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133</v>
      </c>
    </row>
    <row r="7" ht="17.25" customHeight="1" spans="1:8">
      <c r="A7" s="10"/>
      <c r="B7" s="11"/>
      <c r="C7" s="12"/>
      <c r="D7" s="12"/>
      <c r="E7" s="12"/>
      <c r="F7" s="13"/>
      <c r="H7" t="s">
        <v>134</v>
      </c>
    </row>
    <row r="8" ht="17.25" customHeight="1" spans="1:8">
      <c r="A8" s="10"/>
      <c r="B8" s="11"/>
      <c r="C8" s="12"/>
      <c r="D8" s="12"/>
      <c r="E8" s="12"/>
      <c r="F8" s="13"/>
      <c r="H8" t="s">
        <v>135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136</v>
      </c>
    </row>
    <row r="11" ht="17.25" customHeight="1" spans="1:8">
      <c r="A11" s="10"/>
      <c r="B11" s="11"/>
      <c r="C11" s="12"/>
      <c r="D11" s="12"/>
      <c r="E11" s="12"/>
      <c r="F11" s="13"/>
      <c r="H11" t="s">
        <v>137</v>
      </c>
    </row>
    <row r="12" ht="15.75" customHeight="1" spans="1:8">
      <c r="A12" s="10"/>
      <c r="B12" s="11"/>
      <c r="C12" s="12"/>
      <c r="D12" s="12"/>
      <c r="E12" s="12"/>
      <c r="F12" s="13"/>
      <c r="H12" t="s">
        <v>138</v>
      </c>
    </row>
    <row r="13" ht="15.75" customHeight="1" spans="1:8">
      <c r="A13" s="10"/>
      <c r="B13" s="11"/>
      <c r="C13" s="12"/>
      <c r="D13" s="12"/>
      <c r="E13" s="12"/>
      <c r="F13" s="13"/>
      <c r="H13" t="s">
        <v>139</v>
      </c>
    </row>
    <row r="14" ht="14.25" customHeight="1" spans="1:8">
      <c r="A14" s="10"/>
      <c r="B14" s="11"/>
      <c r="C14" s="12"/>
      <c r="D14" s="12"/>
      <c r="E14" s="12"/>
      <c r="F14" s="13"/>
      <c r="H14" t="s">
        <v>140</v>
      </c>
    </row>
    <row r="15" ht="42.75" customHeight="1" spans="1:8">
      <c r="A15" s="10"/>
      <c r="B15" s="11"/>
      <c r="C15" s="12"/>
      <c r="D15" s="12"/>
      <c r="E15" s="12"/>
      <c r="F15" s="13"/>
      <c r="H15" t="s">
        <v>141</v>
      </c>
    </row>
    <row r="16" ht="28.5" customHeight="1" spans="1:8">
      <c r="A16" s="10"/>
      <c r="B16" s="11"/>
      <c r="C16" s="12"/>
      <c r="D16" s="12"/>
      <c r="E16" s="12"/>
      <c r="F16" s="13"/>
      <c r="H16" t="s">
        <v>142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71</v>
      </c>
      <c r="D2" s="3"/>
      <c r="E2" s="3"/>
      <c r="F2" s="3"/>
    </row>
    <row r="3" ht="29" customHeight="1" spans="1:6">
      <c r="A3" s="4" t="s">
        <v>72</v>
      </c>
      <c r="B3" s="2"/>
      <c r="C3" s="3" t="s">
        <v>111</v>
      </c>
      <c r="D3" s="3"/>
      <c r="E3" s="3"/>
      <c r="F3" s="3"/>
    </row>
    <row r="4" ht="17.25" customHeight="1" spans="1:6">
      <c r="A4" s="2" t="s">
        <v>74</v>
      </c>
      <c r="B4" s="2"/>
      <c r="C4" s="5" t="s">
        <v>143</v>
      </c>
      <c r="D4" s="5"/>
      <c r="E4" s="5"/>
      <c r="F4" s="5"/>
    </row>
    <row r="5" ht="17.25" customHeight="1" spans="1:6">
      <c r="A5" s="90" t="s">
        <v>144</v>
      </c>
      <c r="B5" s="4" t="s">
        <v>145</v>
      </c>
      <c r="C5" s="5" t="s">
        <v>115</v>
      </c>
      <c r="D5" s="5" t="s">
        <v>116</v>
      </c>
      <c r="E5" s="5" t="s">
        <v>146</v>
      </c>
      <c r="F5" s="5"/>
    </row>
    <row r="6" ht="51" customHeight="1" spans="1:6">
      <c r="A6" s="6" t="s">
        <v>76</v>
      </c>
      <c r="B6" s="91" t="s">
        <v>147</v>
      </c>
      <c r="C6" s="91" t="s">
        <v>148</v>
      </c>
      <c r="D6" s="92">
        <v>750</v>
      </c>
      <c r="E6" s="93" t="s">
        <v>149</v>
      </c>
      <c r="F6" s="93"/>
    </row>
    <row r="7" ht="51" customHeight="1" spans="1:6">
      <c r="A7" s="10"/>
      <c r="B7" s="94" t="s">
        <v>150</v>
      </c>
      <c r="C7" s="94" t="s">
        <v>148</v>
      </c>
      <c r="D7" s="95">
        <v>2623</v>
      </c>
      <c r="E7" s="96"/>
      <c r="F7" s="96"/>
    </row>
    <row r="8" ht="51" customHeight="1" spans="1:6">
      <c r="A8" s="10"/>
      <c r="B8" s="94" t="s">
        <v>151</v>
      </c>
      <c r="C8" s="94" t="s">
        <v>148</v>
      </c>
      <c r="D8" s="95">
        <v>3514</v>
      </c>
      <c r="E8" s="96"/>
      <c r="F8" s="96"/>
    </row>
    <row r="9" ht="51" customHeight="1" spans="1:6">
      <c r="A9" s="10"/>
      <c r="B9" s="94" t="s">
        <v>152</v>
      </c>
      <c r="C9" s="94" t="s">
        <v>148</v>
      </c>
      <c r="D9" s="95">
        <v>7117</v>
      </c>
      <c r="E9" s="96"/>
      <c r="F9" s="96"/>
    </row>
    <row r="10" ht="51" customHeight="1" spans="1:6">
      <c r="A10" s="10"/>
      <c r="B10" s="94" t="s">
        <v>153</v>
      </c>
      <c r="C10" s="94" t="s">
        <v>148</v>
      </c>
      <c r="D10" s="95">
        <v>2181</v>
      </c>
      <c r="E10" s="96"/>
      <c r="F10" s="96"/>
    </row>
    <row r="11" ht="51" customHeight="1" spans="1:6">
      <c r="A11" s="10"/>
      <c r="B11" s="94" t="s">
        <v>154</v>
      </c>
      <c r="C11" s="94" t="s">
        <v>148</v>
      </c>
      <c r="D11" s="95">
        <v>599</v>
      </c>
      <c r="E11" s="96"/>
      <c r="F11" s="96"/>
    </row>
    <row r="12" ht="51" customHeight="1" spans="1:6">
      <c r="A12" s="10"/>
      <c r="B12" s="94" t="s">
        <v>155</v>
      </c>
      <c r="C12" s="94" t="s">
        <v>148</v>
      </c>
      <c r="D12" s="95">
        <v>2898</v>
      </c>
      <c r="E12" s="96"/>
      <c r="F12" s="96"/>
    </row>
    <row r="13" ht="28" customHeight="1" spans="1:6">
      <c r="A13" s="18" t="s">
        <v>156</v>
      </c>
      <c r="B13" s="19"/>
      <c r="C13" s="20"/>
      <c r="D13" s="4" t="s">
        <v>92</v>
      </c>
      <c r="E13" s="4"/>
      <c r="F13" s="21">
        <v>44084</v>
      </c>
    </row>
    <row r="14" customHeight="1" spans="1:6">
      <c r="A14" s="5" t="s">
        <v>93</v>
      </c>
      <c r="B14" s="22" t="s">
        <v>94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95</v>
      </c>
      <c r="C21" s="97"/>
      <c r="D21" s="98"/>
      <c r="E21" s="23" t="s">
        <v>96</v>
      </c>
      <c r="F21" s="24"/>
    </row>
    <row r="22" customFormat="1" spans="1:5">
      <c r="A22" s="26"/>
      <c r="E22" t="s">
        <v>97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6666666666667" customWidth="1"/>
    <col min="2" max="2" width="22.125" style="46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6" customWidth="1"/>
  </cols>
  <sheetData>
    <row r="1" customFormat="1" ht="22.5" spans="1:8">
      <c r="A1" s="47" t="s">
        <v>157</v>
      </c>
      <c r="B1" s="48"/>
      <c r="C1" s="47"/>
      <c r="D1" s="47"/>
      <c r="E1" s="47"/>
      <c r="F1" s="47"/>
      <c r="G1" s="47"/>
      <c r="H1" s="49"/>
    </row>
    <row r="2" customFormat="1" ht="29" customHeight="1" spans="1:8">
      <c r="A2" s="2" t="s">
        <v>1</v>
      </c>
      <c r="B2" s="50"/>
      <c r="C2" s="3" t="str">
        <f>项目支出绩效评分表!C3</f>
        <v>2021年普惠金融发展专项资金项目（创业担保贷款资金）</v>
      </c>
      <c r="D2" s="3"/>
      <c r="E2" s="3"/>
      <c r="F2" s="3"/>
      <c r="G2" s="3"/>
      <c r="H2" s="51"/>
    </row>
    <row r="3" customFormat="1" ht="29" customHeight="1" spans="1:8">
      <c r="A3" s="4" t="s">
        <v>158</v>
      </c>
      <c r="B3" s="50"/>
      <c r="C3" s="3" t="str">
        <f>项目支出绩效评分表!H4</f>
        <v>永修县就业创业服务中心</v>
      </c>
      <c r="D3" s="3"/>
      <c r="E3" s="3"/>
      <c r="F3" s="3"/>
      <c r="G3" s="3"/>
      <c r="H3" s="51"/>
    </row>
    <row r="4" customFormat="1" ht="29" customHeight="1" spans="1:8">
      <c r="A4" s="4" t="s">
        <v>159</v>
      </c>
      <c r="B4" s="4"/>
      <c r="C4" s="6" t="s">
        <v>59</v>
      </c>
      <c r="D4" s="6"/>
      <c r="E4" s="6"/>
      <c r="F4" s="4"/>
      <c r="G4" s="4"/>
      <c r="H4" s="4"/>
    </row>
    <row r="5" customFormat="1" ht="39" customHeight="1" spans="1:8">
      <c r="A5" s="52"/>
      <c r="B5" s="53" t="s">
        <v>160</v>
      </c>
      <c r="C5" s="54" t="s">
        <v>161</v>
      </c>
      <c r="D5" s="55"/>
      <c r="E5" s="56" t="s">
        <v>162</v>
      </c>
      <c r="F5" s="56"/>
      <c r="G5" s="56" t="s">
        <v>163</v>
      </c>
      <c r="H5" s="57"/>
    </row>
    <row r="6" customFormat="1" ht="163" customHeight="1" spans="1:8">
      <c r="A6" s="58">
        <v>1</v>
      </c>
      <c r="B6" s="59" t="s">
        <v>164</v>
      </c>
      <c r="C6" s="60" t="s">
        <v>165</v>
      </c>
      <c r="D6" s="61"/>
      <c r="E6" s="56">
        <v>10</v>
      </c>
      <c r="F6" s="56"/>
      <c r="G6" s="56">
        <v>8.5</v>
      </c>
      <c r="H6" s="57"/>
    </row>
    <row r="7" customFormat="1" ht="39" customHeight="1" spans="1:8">
      <c r="A7" s="58"/>
      <c r="B7" s="59"/>
      <c r="C7" s="60"/>
      <c r="D7" s="62"/>
      <c r="E7" s="62"/>
      <c r="F7" s="62"/>
      <c r="G7" s="61"/>
      <c r="H7" s="57"/>
    </row>
    <row r="8" customFormat="1" ht="34" customHeight="1" spans="1:8">
      <c r="A8" s="58"/>
      <c r="B8" s="59" t="s">
        <v>166</v>
      </c>
      <c r="C8" s="60" t="s">
        <v>167</v>
      </c>
      <c r="D8" s="62"/>
      <c r="E8" s="62"/>
      <c r="F8" s="62"/>
      <c r="G8" s="62"/>
      <c r="H8" s="61"/>
    </row>
    <row r="9" s="45" customFormat="1" ht="39" customHeight="1" spans="1:8">
      <c r="A9" s="71"/>
      <c r="B9" s="66"/>
      <c r="C9" s="72"/>
      <c r="D9" s="73"/>
      <c r="E9" s="73"/>
      <c r="F9" s="74"/>
      <c r="G9" s="75"/>
      <c r="H9" s="76"/>
    </row>
    <row r="10" s="45" customFormat="1" ht="24" customHeight="1" spans="1:8">
      <c r="A10" s="71"/>
      <c r="B10" s="77"/>
      <c r="C10" s="78"/>
      <c r="D10" s="78"/>
      <c r="E10" s="79"/>
      <c r="F10" s="80"/>
      <c r="G10" s="81"/>
      <c r="H10" s="76"/>
    </row>
    <row r="11" customFormat="1" ht="24" customHeight="1" spans="1:8">
      <c r="A11" s="18" t="s">
        <v>168</v>
      </c>
      <c r="B11" s="19"/>
      <c r="C11" s="20"/>
      <c r="D11" s="4" t="s">
        <v>92</v>
      </c>
      <c r="E11" s="4"/>
      <c r="F11" s="82">
        <v>44510</v>
      </c>
      <c r="G11" s="83"/>
      <c r="H11" s="84"/>
    </row>
    <row r="12" customFormat="1" customHeight="1" spans="1:8">
      <c r="A12" s="85" t="s">
        <v>169</v>
      </c>
      <c r="B12" s="2" t="s">
        <v>170</v>
      </c>
      <c r="C12" s="2"/>
      <c r="D12" s="2"/>
      <c r="E12" s="2"/>
      <c r="F12" s="2"/>
      <c r="G12" s="2"/>
      <c r="H12" s="2"/>
    </row>
    <row r="13" customFormat="1" customHeight="1" spans="1:8">
      <c r="A13" s="85"/>
      <c r="B13" s="2"/>
      <c r="C13" s="2"/>
      <c r="D13" s="2"/>
      <c r="E13" s="2"/>
      <c r="F13" s="2"/>
      <c r="G13" s="2"/>
      <c r="H13" s="2"/>
    </row>
    <row r="14" customFormat="1" customHeight="1" spans="1:8">
      <c r="A14" s="85"/>
      <c r="B14" s="2"/>
      <c r="C14" s="2"/>
      <c r="D14" s="2"/>
      <c r="E14" s="2"/>
      <c r="F14" s="2"/>
      <c r="G14" s="2"/>
      <c r="H14" s="2"/>
    </row>
    <row r="15" customFormat="1" customHeight="1" spans="1:8">
      <c r="A15" s="85"/>
      <c r="B15" s="2"/>
      <c r="C15" s="2"/>
      <c r="D15" s="2"/>
      <c r="E15" s="2"/>
      <c r="F15" s="2"/>
      <c r="G15" s="2"/>
      <c r="H15" s="2"/>
    </row>
    <row r="16" customFormat="1" customHeight="1" spans="1:8">
      <c r="A16" s="85"/>
      <c r="B16" s="2"/>
      <c r="C16" s="2"/>
      <c r="D16" s="2"/>
      <c r="E16" s="2"/>
      <c r="F16" s="2"/>
      <c r="G16" s="2"/>
      <c r="H16" s="2"/>
    </row>
    <row r="17" customFormat="1" ht="9" customHeight="1" spans="1:8">
      <c r="A17" s="85"/>
      <c r="B17" s="2"/>
      <c r="C17" s="2"/>
      <c r="D17" s="2"/>
      <c r="E17" s="2"/>
      <c r="F17" s="2"/>
      <c r="G17" s="2"/>
      <c r="H17" s="2"/>
    </row>
    <row r="18" customFormat="1" ht="15" hidden="1" customHeight="1" spans="1:8">
      <c r="A18" s="85"/>
      <c r="B18" s="2"/>
      <c r="C18" s="2"/>
      <c r="D18" s="2"/>
      <c r="E18" s="2"/>
      <c r="F18" s="2"/>
      <c r="G18" s="2"/>
      <c r="H18" s="2"/>
    </row>
    <row r="19" customFormat="1" ht="40" customHeight="1" spans="1:8">
      <c r="A19" s="18" t="s">
        <v>171</v>
      </c>
      <c r="B19" s="19"/>
      <c r="C19" s="20"/>
      <c r="D19" s="71"/>
      <c r="E19" s="86" t="s">
        <v>96</v>
      </c>
      <c r="F19" s="87"/>
      <c r="G19" s="87"/>
      <c r="H19" s="88"/>
    </row>
    <row r="20" customFormat="1" ht="14.25" spans="1:8">
      <c r="A20" s="89"/>
      <c r="B20" s="45"/>
      <c r="C20" s="45"/>
      <c r="D20" s="45"/>
      <c r="E20" s="45" t="s">
        <v>97</v>
      </c>
      <c r="F20" s="45"/>
      <c r="G20" s="45"/>
      <c r="H20" s="45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6666666666667" customWidth="1"/>
    <col min="2" max="2" width="18.2583333333333" style="46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6" customWidth="1"/>
  </cols>
  <sheetData>
    <row r="1" customFormat="1" ht="22.5" spans="1:8">
      <c r="A1" s="47" t="s">
        <v>157</v>
      </c>
      <c r="B1" s="48"/>
      <c r="C1" s="47"/>
      <c r="D1" s="47"/>
      <c r="E1" s="47"/>
      <c r="F1" s="47"/>
      <c r="G1" s="47"/>
      <c r="H1" s="49"/>
    </row>
    <row r="2" customFormat="1" ht="29" customHeight="1" spans="1:8">
      <c r="A2" s="2" t="s">
        <v>1</v>
      </c>
      <c r="B2" s="50"/>
      <c r="C2" s="3" t="str">
        <f>项目支出绩效评分表!C3</f>
        <v>2021年普惠金融发展专项资金项目（创业担保贷款资金）</v>
      </c>
      <c r="D2" s="3"/>
      <c r="E2" s="3"/>
      <c r="F2" s="3"/>
      <c r="G2" s="3"/>
      <c r="H2" s="51"/>
    </row>
    <row r="3" customFormat="1" ht="29" customHeight="1" spans="1:8">
      <c r="A3" s="4" t="s">
        <v>158</v>
      </c>
      <c r="B3" s="50"/>
      <c r="C3" s="3" t="str">
        <f>项目支出绩效评分表!H4</f>
        <v>永修县就业创业服务中心</v>
      </c>
      <c r="D3" s="3"/>
      <c r="E3" s="3"/>
      <c r="F3" s="3"/>
      <c r="G3" s="3"/>
      <c r="H3" s="51"/>
    </row>
    <row r="4" customFormat="1" ht="29" customHeight="1" spans="1:8">
      <c r="A4" s="4" t="s">
        <v>159</v>
      </c>
      <c r="B4" s="4"/>
      <c r="C4" s="6" t="s">
        <v>172</v>
      </c>
      <c r="D4" s="6"/>
      <c r="E4" s="6"/>
      <c r="F4" s="4"/>
      <c r="G4" s="4"/>
      <c r="H4" s="4"/>
    </row>
    <row r="5" customFormat="1" ht="39" customHeight="1" spans="1:8">
      <c r="A5" s="52"/>
      <c r="B5" s="53" t="s">
        <v>173</v>
      </c>
      <c r="C5" s="54" t="s">
        <v>161</v>
      </c>
      <c r="D5" s="55"/>
      <c r="E5" s="56" t="s">
        <v>162</v>
      </c>
      <c r="F5" s="56"/>
      <c r="G5" s="56" t="s">
        <v>163</v>
      </c>
      <c r="H5" s="57"/>
    </row>
    <row r="6" customFormat="1" ht="79" customHeight="1" spans="1:8">
      <c r="A6" s="58">
        <v>1</v>
      </c>
      <c r="B6" s="59" t="s">
        <v>174</v>
      </c>
      <c r="C6" s="60" t="s">
        <v>175</v>
      </c>
      <c r="D6" s="61"/>
      <c r="E6" s="56">
        <v>3</v>
      </c>
      <c r="F6" s="56"/>
      <c r="G6" s="56">
        <v>2.6</v>
      </c>
      <c r="H6" s="57"/>
    </row>
    <row r="7" customFormat="1" ht="39" customHeight="1" spans="1:8">
      <c r="A7" s="58"/>
      <c r="B7" s="59" t="s">
        <v>176</v>
      </c>
      <c r="C7" s="60" t="s">
        <v>177</v>
      </c>
      <c r="D7" s="62"/>
      <c r="E7" s="62"/>
      <c r="F7" s="62"/>
      <c r="G7" s="61"/>
      <c r="H7" s="57"/>
    </row>
    <row r="8" customFormat="1" ht="54" customHeight="1" spans="1:8">
      <c r="A8" s="58">
        <v>2</v>
      </c>
      <c r="B8" s="59" t="s">
        <v>178</v>
      </c>
      <c r="C8" s="60" t="s">
        <v>179</v>
      </c>
      <c r="D8" s="61"/>
      <c r="E8" s="56">
        <v>3</v>
      </c>
      <c r="F8" s="63"/>
      <c r="G8" s="64">
        <v>2.6</v>
      </c>
      <c r="H8" s="57"/>
    </row>
    <row r="9" customFormat="1" ht="34" customHeight="1" spans="1:8">
      <c r="A9" s="58"/>
      <c r="B9" s="59" t="s">
        <v>176</v>
      </c>
      <c r="C9" s="60" t="s">
        <v>180</v>
      </c>
      <c r="D9" s="62"/>
      <c r="E9" s="62"/>
      <c r="F9" s="62"/>
      <c r="G9" s="62"/>
      <c r="H9" s="61"/>
    </row>
    <row r="10" customFormat="1" ht="60" customHeight="1" spans="1:8">
      <c r="A10" s="58">
        <v>3</v>
      </c>
      <c r="B10" s="59" t="s">
        <v>181</v>
      </c>
      <c r="C10" s="60" t="s">
        <v>182</v>
      </c>
      <c r="D10" s="61"/>
      <c r="E10" s="65">
        <v>4</v>
      </c>
      <c r="F10" s="66"/>
      <c r="G10" s="64">
        <v>3.4</v>
      </c>
      <c r="H10" s="57"/>
    </row>
    <row r="11" s="44" customFormat="1" ht="41" customHeight="1" spans="1:8">
      <c r="A11" s="67"/>
      <c r="B11" s="59" t="s">
        <v>176</v>
      </c>
      <c r="C11" s="68" t="s">
        <v>183</v>
      </c>
      <c r="D11" s="69"/>
      <c r="E11" s="69"/>
      <c r="F11" s="69"/>
      <c r="G11" s="69"/>
      <c r="H11" s="70"/>
    </row>
    <row r="12" s="45" customFormat="1" ht="39" customHeight="1" spans="1:8">
      <c r="A12" s="71"/>
      <c r="B12" s="66"/>
      <c r="C12" s="72"/>
      <c r="D12" s="73"/>
      <c r="E12" s="73"/>
      <c r="F12" s="74"/>
      <c r="G12" s="75"/>
      <c r="H12" s="76"/>
    </row>
    <row r="13" s="45" customFormat="1" ht="24" customHeight="1" spans="1:8">
      <c r="A13" s="71"/>
      <c r="B13" s="77"/>
      <c r="C13" s="78"/>
      <c r="D13" s="78"/>
      <c r="E13" s="79"/>
      <c r="F13" s="80"/>
      <c r="G13" s="81"/>
      <c r="H13" s="76"/>
    </row>
    <row r="14" customFormat="1" ht="24" customHeight="1" spans="1:8">
      <c r="A14" s="18" t="s">
        <v>168</v>
      </c>
      <c r="B14" s="19"/>
      <c r="C14" s="20"/>
      <c r="D14" s="4" t="s">
        <v>92</v>
      </c>
      <c r="E14" s="4"/>
      <c r="F14" s="82">
        <v>44510</v>
      </c>
      <c r="G14" s="83"/>
      <c r="H14" s="84"/>
    </row>
    <row r="15" customFormat="1" customHeight="1" spans="1:8">
      <c r="A15" s="85" t="s">
        <v>169</v>
      </c>
      <c r="B15" s="2" t="s">
        <v>170</v>
      </c>
      <c r="C15" s="2"/>
      <c r="D15" s="2"/>
      <c r="E15" s="2"/>
      <c r="F15" s="2"/>
      <c r="G15" s="2"/>
      <c r="H15" s="2"/>
    </row>
    <row r="16" customFormat="1" customHeight="1" spans="1:8">
      <c r="A16" s="85"/>
      <c r="B16" s="2"/>
      <c r="C16" s="2"/>
      <c r="D16" s="2"/>
      <c r="E16" s="2"/>
      <c r="F16" s="2"/>
      <c r="G16" s="2"/>
      <c r="H16" s="2"/>
    </row>
    <row r="17" customFormat="1" customHeight="1" spans="1:8">
      <c r="A17" s="85"/>
      <c r="B17" s="2"/>
      <c r="C17" s="2"/>
      <c r="D17" s="2"/>
      <c r="E17" s="2"/>
      <c r="F17" s="2"/>
      <c r="G17" s="2"/>
      <c r="H17" s="2"/>
    </row>
    <row r="18" customFormat="1" customHeight="1" spans="1:8">
      <c r="A18" s="85"/>
      <c r="B18" s="2"/>
      <c r="C18" s="2"/>
      <c r="D18" s="2"/>
      <c r="E18" s="2"/>
      <c r="F18" s="2"/>
      <c r="G18" s="2"/>
      <c r="H18" s="2"/>
    </row>
    <row r="19" customFormat="1" customHeight="1" spans="1:8">
      <c r="A19" s="85"/>
      <c r="B19" s="2"/>
      <c r="C19" s="2"/>
      <c r="D19" s="2"/>
      <c r="E19" s="2"/>
      <c r="F19" s="2"/>
      <c r="G19" s="2"/>
      <c r="H19" s="2"/>
    </row>
    <row r="20" customFormat="1" ht="9" customHeight="1" spans="1:8">
      <c r="A20" s="85"/>
      <c r="B20" s="2"/>
      <c r="C20" s="2"/>
      <c r="D20" s="2"/>
      <c r="E20" s="2"/>
      <c r="F20" s="2"/>
      <c r="G20" s="2"/>
      <c r="H20" s="2"/>
    </row>
    <row r="21" customFormat="1" ht="15" hidden="1" customHeight="1" spans="1:8">
      <c r="A21" s="85"/>
      <c r="B21" s="2"/>
      <c r="C21" s="2"/>
      <c r="D21" s="2"/>
      <c r="E21" s="2"/>
      <c r="F21" s="2"/>
      <c r="G21" s="2"/>
      <c r="H21" s="2"/>
    </row>
    <row r="22" customFormat="1" ht="40" customHeight="1" spans="1:8">
      <c r="A22" s="18" t="s">
        <v>171</v>
      </c>
      <c r="B22" s="19"/>
      <c r="C22" s="20"/>
      <c r="D22" s="71"/>
      <c r="E22" s="86" t="s">
        <v>96</v>
      </c>
      <c r="F22" s="87"/>
      <c r="G22" s="87"/>
      <c r="H22" s="88"/>
    </row>
    <row r="23" customFormat="1" ht="14.25" spans="1:8">
      <c r="A23" s="89"/>
      <c r="B23" s="45"/>
      <c r="C23" s="45"/>
      <c r="D23" s="45"/>
      <c r="E23" s="45" t="s">
        <v>97</v>
      </c>
      <c r="F23" s="45"/>
      <c r="G23" s="45"/>
      <c r="H23" s="45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1"/>
  <sheetViews>
    <sheetView workbookViewId="0">
      <selection activeCell="E11" sqref="E11"/>
    </sheetView>
  </sheetViews>
  <sheetFormatPr defaultColWidth="9" defaultRowHeight="13.5" outlineLevelCol="6"/>
  <sheetData>
    <row r="1" spans="3:4">
      <c r="C1" t="s">
        <v>184</v>
      </c>
      <c r="D1" t="s">
        <v>185</v>
      </c>
    </row>
    <row r="3" spans="2:5">
      <c r="B3" s="41" t="s">
        <v>186</v>
      </c>
      <c r="C3">
        <v>330</v>
      </c>
      <c r="E3">
        <f>C3-D3</f>
        <v>330</v>
      </c>
    </row>
    <row r="4" spans="2:5">
      <c r="B4" t="s">
        <v>187</v>
      </c>
      <c r="C4">
        <v>604</v>
      </c>
      <c r="D4">
        <v>80</v>
      </c>
      <c r="E4">
        <f>C4-D4</f>
        <v>524</v>
      </c>
    </row>
    <row r="5" spans="2:5">
      <c r="B5" t="s">
        <v>188</v>
      </c>
      <c r="C5">
        <v>422</v>
      </c>
      <c r="D5">
        <v>47</v>
      </c>
      <c r="E5">
        <f>C5-D5</f>
        <v>375</v>
      </c>
    </row>
    <row r="6" spans="2:7">
      <c r="B6" t="s">
        <v>187</v>
      </c>
      <c r="C6">
        <v>228</v>
      </c>
      <c r="D6">
        <v>60</v>
      </c>
      <c r="E6">
        <f>C6-D6</f>
        <v>168</v>
      </c>
      <c r="G6">
        <f>E4+E6</f>
        <v>692</v>
      </c>
    </row>
    <row r="7" spans="3:5">
      <c r="C7" s="42">
        <f>D7+E7</f>
        <v>451.04</v>
      </c>
      <c r="D7" s="41">
        <v>90.04</v>
      </c>
      <c r="E7">
        <v>361</v>
      </c>
    </row>
    <row r="8" spans="3:5">
      <c r="C8">
        <f>SUM(C3:C7)</f>
        <v>2035.04</v>
      </c>
      <c r="E8">
        <f>SUM(E3:E7)</f>
        <v>1758</v>
      </c>
    </row>
    <row r="9" ht="20.25" spans="4:6">
      <c r="D9">
        <f>SUM(D4:D8)</f>
        <v>277.04</v>
      </c>
      <c r="E9" s="43"/>
      <c r="F9">
        <f>E8+D9</f>
        <v>2035.04</v>
      </c>
    </row>
    <row r="10" spans="3:3">
      <c r="C10">
        <f>37</f>
        <v>37</v>
      </c>
    </row>
    <row r="11" spans="3:3">
      <c r="C11">
        <f>SUM(C8:C10)</f>
        <v>2072.04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99</v>
      </c>
      <c r="D3" s="3"/>
      <c r="E3" s="3"/>
      <c r="F3" s="3"/>
    </row>
    <row r="4" ht="24" customHeight="1" spans="1:6">
      <c r="A4" s="2" t="s">
        <v>74</v>
      </c>
      <c r="B4" s="2"/>
      <c r="C4" s="5" t="s">
        <v>189</v>
      </c>
      <c r="D4" s="5"/>
      <c r="E4" s="5"/>
      <c r="F4" s="5"/>
    </row>
    <row r="5" ht="17.25" customHeight="1" spans="1:7">
      <c r="A5" s="6" t="s">
        <v>76</v>
      </c>
      <c r="B5" s="7"/>
      <c r="C5" s="8"/>
      <c r="D5" s="8"/>
      <c r="E5" s="8"/>
      <c r="F5" s="9"/>
      <c r="G5" s="40" t="s">
        <v>190</v>
      </c>
    </row>
    <row r="6" ht="17.25" customHeight="1" spans="1:7">
      <c r="A6" s="10"/>
      <c r="B6" s="11"/>
      <c r="C6" s="12"/>
      <c r="D6" s="12"/>
      <c r="E6" s="12"/>
      <c r="F6" s="13"/>
      <c r="G6" s="40" t="s">
        <v>191</v>
      </c>
    </row>
    <row r="7" ht="55" customHeight="1" spans="1:7">
      <c r="A7" s="10"/>
      <c r="B7" s="11"/>
      <c r="C7" s="12"/>
      <c r="D7" s="12"/>
      <c r="E7" s="12"/>
      <c r="F7" s="13"/>
      <c r="G7" s="40" t="s">
        <v>192</v>
      </c>
    </row>
    <row r="8" ht="85" customHeight="1" spans="1:7">
      <c r="A8" s="10"/>
      <c r="B8" s="11"/>
      <c r="C8" s="12"/>
      <c r="D8" s="12"/>
      <c r="E8" s="12"/>
      <c r="F8" s="13"/>
      <c r="G8" s="40" t="s">
        <v>193</v>
      </c>
    </row>
    <row r="9" ht="54" customHeight="1" spans="1:7">
      <c r="A9" s="10"/>
      <c r="B9" s="11"/>
      <c r="C9" s="12"/>
      <c r="D9" s="12"/>
      <c r="E9" s="12"/>
      <c r="F9" s="13"/>
      <c r="G9" s="40" t="s">
        <v>194</v>
      </c>
    </row>
    <row r="10" ht="86" customHeight="1" spans="1:7">
      <c r="A10" s="10"/>
      <c r="B10" s="11"/>
      <c r="C10" s="12"/>
      <c r="D10" s="12"/>
      <c r="E10" s="12"/>
      <c r="F10" s="13"/>
      <c r="G10" s="40" t="s">
        <v>195</v>
      </c>
    </row>
    <row r="11" ht="87" customHeight="1" spans="1:7">
      <c r="A11" s="10"/>
      <c r="B11" s="11"/>
      <c r="C11" s="12"/>
      <c r="D11" s="12"/>
      <c r="E11" s="12"/>
      <c r="F11" s="13"/>
      <c r="G11" s="40" t="s">
        <v>196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91</v>
      </c>
      <c r="B13" s="19"/>
      <c r="C13" s="20"/>
      <c r="D13" s="4" t="s">
        <v>92</v>
      </c>
      <c r="E13" s="4"/>
      <c r="F13" s="21">
        <v>43676</v>
      </c>
    </row>
    <row r="14" customHeight="1" spans="1:6">
      <c r="A14" s="5" t="s">
        <v>93</v>
      </c>
      <c r="B14" s="22" t="s">
        <v>94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40" customHeight="1" spans="1:6">
      <c r="A21" s="5"/>
      <c r="B21" s="23" t="s">
        <v>95</v>
      </c>
      <c r="C21" s="24"/>
      <c r="D21" s="25"/>
      <c r="E21" s="23" t="s">
        <v>96</v>
      </c>
      <c r="F21" s="24"/>
    </row>
    <row r="22" customFormat="1" spans="1:5">
      <c r="A22" s="26"/>
      <c r="E22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129</v>
      </c>
      <c r="D3" s="3"/>
      <c r="E3" s="3"/>
      <c r="F3" s="3"/>
    </row>
    <row r="4" ht="17.25" customHeight="1" spans="1:6">
      <c r="A4" s="2" t="s">
        <v>74</v>
      </c>
      <c r="B4" s="2"/>
      <c r="C4" s="5" t="s">
        <v>197</v>
      </c>
      <c r="D4" s="5"/>
      <c r="E4" s="27"/>
      <c r="F4" s="27"/>
    </row>
    <row r="5" ht="42" customHeight="1" spans="1:7">
      <c r="A5" s="6" t="s">
        <v>76</v>
      </c>
      <c r="B5" s="28"/>
      <c r="C5" s="28"/>
      <c r="D5" s="29"/>
      <c r="E5" s="30"/>
      <c r="F5" s="31"/>
      <c r="G5" t="s">
        <v>198</v>
      </c>
    </row>
    <row r="6" ht="17.25" customHeight="1" spans="1:7">
      <c r="A6" s="10"/>
      <c r="B6" s="32"/>
      <c r="C6" s="33"/>
      <c r="D6" s="33"/>
      <c r="E6" s="33"/>
      <c r="F6" s="34"/>
      <c r="G6" t="s">
        <v>199</v>
      </c>
    </row>
    <row r="7" ht="17.25" customHeight="1" spans="1:7">
      <c r="A7" s="10"/>
      <c r="B7" s="32"/>
      <c r="C7" s="33"/>
      <c r="D7" s="33"/>
      <c r="E7" s="33"/>
      <c r="F7" s="34"/>
      <c r="G7" t="s">
        <v>200</v>
      </c>
    </row>
    <row r="8" ht="17.25" customHeight="1" spans="1:7">
      <c r="A8" s="10"/>
      <c r="B8" s="32"/>
      <c r="C8" s="33"/>
      <c r="D8" s="33"/>
      <c r="E8" s="33"/>
      <c r="F8" s="34"/>
      <c r="G8" t="s">
        <v>201</v>
      </c>
    </row>
    <row r="9" ht="17.25" customHeight="1" spans="1:7">
      <c r="A9" s="10"/>
      <c r="B9" s="32"/>
      <c r="C9" s="33"/>
      <c r="D9" s="33"/>
      <c r="E9" s="33"/>
      <c r="F9" s="34"/>
      <c r="G9" t="s">
        <v>202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43991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99</v>
      </c>
      <c r="D3" s="3"/>
      <c r="E3" s="3"/>
      <c r="F3" s="3"/>
    </row>
    <row r="4" ht="17.25" customHeight="1" spans="1:6">
      <c r="A4" s="2" t="s">
        <v>74</v>
      </c>
      <c r="B4" s="2"/>
      <c r="C4" s="5" t="s">
        <v>203</v>
      </c>
      <c r="D4" s="5"/>
      <c r="E4" s="5"/>
      <c r="F4" s="5"/>
    </row>
    <row r="5" ht="17.25" customHeight="1" spans="1:6">
      <c r="A5" s="6" t="s">
        <v>76</v>
      </c>
      <c r="B5" s="7" t="s">
        <v>204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 t="s">
        <v>205</v>
      </c>
      <c r="D3" s="3"/>
      <c r="E3" s="3"/>
      <c r="F3" s="3"/>
    </row>
    <row r="4" ht="37" customHeight="1" spans="1:6">
      <c r="A4" s="2" t="s">
        <v>74</v>
      </c>
      <c r="B4" s="2"/>
      <c r="C4" s="5" t="s">
        <v>206</v>
      </c>
      <c r="D4" s="5"/>
      <c r="E4" s="5"/>
      <c r="F4" s="5"/>
    </row>
    <row r="5" ht="17.25" customHeight="1" spans="1:6">
      <c r="A5" s="6" t="s">
        <v>76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/>
      <c r="D3" s="3"/>
      <c r="E3" s="3"/>
      <c r="F3" s="3"/>
    </row>
    <row r="4" ht="17.25" customHeight="1" spans="1:6">
      <c r="A4" s="2" t="s">
        <v>74</v>
      </c>
      <c r="B4" s="2"/>
      <c r="C4" s="5" t="s">
        <v>207</v>
      </c>
      <c r="D4" s="5"/>
      <c r="E4" s="5"/>
      <c r="F4" s="5"/>
    </row>
    <row r="5" ht="17.25" customHeight="1" spans="1:6">
      <c r="A5" s="6" t="s">
        <v>76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70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98</v>
      </c>
      <c r="D2" s="3"/>
      <c r="E2" s="3"/>
      <c r="F2" s="3"/>
    </row>
    <row r="3" ht="29" customHeight="1" spans="1:6">
      <c r="A3" s="4" t="s">
        <v>72</v>
      </c>
      <c r="B3" s="2"/>
      <c r="C3" s="3"/>
      <c r="D3" s="3"/>
      <c r="E3" s="3"/>
      <c r="F3" s="3"/>
    </row>
    <row r="4" ht="17.25" customHeight="1" spans="1:6">
      <c r="A4" s="2" t="s">
        <v>74</v>
      </c>
      <c r="B4" s="2"/>
      <c r="C4" s="5" t="s">
        <v>208</v>
      </c>
      <c r="D4" s="5"/>
      <c r="E4" s="5"/>
      <c r="F4" s="5"/>
    </row>
    <row r="5" ht="17.25" customHeight="1" spans="1:6">
      <c r="A5" s="6" t="s">
        <v>76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91</v>
      </c>
      <c r="B28" s="19"/>
      <c r="C28" s="20"/>
      <c r="D28" s="4" t="s">
        <v>92</v>
      </c>
      <c r="E28" s="4"/>
      <c r="F28" s="21">
        <v>43676</v>
      </c>
    </row>
    <row r="29" customHeight="1" spans="1:6">
      <c r="A29" s="5" t="s">
        <v>93</v>
      </c>
      <c r="B29" s="22" t="s">
        <v>94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40" customHeight="1" spans="1:6">
      <c r="A36" s="5"/>
      <c r="B36" s="23" t="s">
        <v>95</v>
      </c>
      <c r="C36" s="24"/>
      <c r="D36" s="25"/>
      <c r="E36" s="23" t="s">
        <v>96</v>
      </c>
      <c r="F36" s="24"/>
    </row>
    <row r="37" customFormat="1" spans="1:5">
      <c r="A37" s="26"/>
      <c r="E37" t="s">
        <v>97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项目支出绩效评分表</vt:lpstr>
      <vt:lpstr>Sheet1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Sheet2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233AFB0AFEB3407286848A46B7771314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